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s\Portland (800 NE Oregon St)\IMM\Fiscal\Agreements and Contracts\02. Program Elements (LPHAs, Tribes, CBO's)\SFY 23\PE 43-01 IMM\PE43-01 (FY23)\"/>
    </mc:Choice>
  </mc:AlternateContent>
  <xr:revisionPtr revIDLastSave="0" documentId="13_ncr:1_{E6609C81-AD05-4751-A307-D48B76E1A781}" xr6:coauthVersionLast="47" xr6:coauthVersionMax="47" xr10:uidLastSave="{00000000-0000-0000-0000-000000000000}"/>
  <bookViews>
    <workbookView xWindow="28680" yWindow="-120" windowWidth="29040" windowHeight="15840" xr2:uid="{AD3C46B1-BF70-4A21-B619-956A3F6B2EB7}"/>
  </bookViews>
  <sheets>
    <sheet name="Resident births 2021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" l="1"/>
  <c r="I46" i="2"/>
  <c r="I45" i="2"/>
  <c r="R40" i="2"/>
  <c r="H40" i="2"/>
  <c r="L3" i="2" s="1"/>
  <c r="C39" i="2"/>
  <c r="D37" i="2" s="1"/>
  <c r="D20" i="2" l="1"/>
  <c r="G20" i="2" s="1"/>
  <c r="I20" i="2" s="1"/>
  <c r="D4" i="2"/>
  <c r="D6" i="2"/>
  <c r="D34" i="2"/>
  <c r="D10" i="2"/>
  <c r="D12" i="2"/>
  <c r="D16" i="2"/>
  <c r="G16" i="2" s="1"/>
  <c r="I16" i="2" s="1"/>
  <c r="D22" i="2"/>
  <c r="G22" i="2" s="1"/>
  <c r="I22" i="2" s="1"/>
  <c r="D24" i="2"/>
  <c r="G24" i="2" s="1"/>
  <c r="I24" i="2" s="1"/>
  <c r="D8" i="2"/>
  <c r="G4" i="2"/>
  <c r="I4" i="2" s="1"/>
  <c r="G6" i="2"/>
  <c r="I6" i="2" s="1"/>
  <c r="G8" i="2"/>
  <c r="I8" i="2" s="1"/>
  <c r="G10" i="2"/>
  <c r="I10" i="2" s="1"/>
  <c r="G12" i="2"/>
  <c r="I12" i="2" s="1"/>
  <c r="G34" i="2"/>
  <c r="I34" i="2" s="1"/>
  <c r="D38" i="2"/>
  <c r="G38" i="2" s="1"/>
  <c r="I38" i="2" s="1"/>
  <c r="G37" i="2"/>
  <c r="I37" i="2" s="1"/>
  <c r="D36" i="2"/>
  <c r="G36" i="2" s="1"/>
  <c r="I36" i="2" s="1"/>
  <c r="D14" i="2"/>
  <c r="G14" i="2" s="1"/>
  <c r="I14" i="2" s="1"/>
  <c r="D26" i="2"/>
  <c r="G26" i="2" s="1"/>
  <c r="I26" i="2" s="1"/>
  <c r="D28" i="2"/>
  <c r="G28" i="2" s="1"/>
  <c r="I28" i="2" s="1"/>
  <c r="D30" i="2"/>
  <c r="G30" i="2" s="1"/>
  <c r="I30" i="2" s="1"/>
  <c r="D18" i="2"/>
  <c r="G18" i="2" s="1"/>
  <c r="I18" i="2" s="1"/>
  <c r="D32" i="2"/>
  <c r="G32" i="2" s="1"/>
  <c r="I32" i="2" s="1"/>
  <c r="D3" i="2"/>
  <c r="D5" i="2"/>
  <c r="G5" i="2" s="1"/>
  <c r="I5" i="2" s="1"/>
  <c r="D7" i="2"/>
  <c r="G7" i="2" s="1"/>
  <c r="I7" i="2" s="1"/>
  <c r="D9" i="2"/>
  <c r="G9" i="2" s="1"/>
  <c r="I9" i="2" s="1"/>
  <c r="D11" i="2"/>
  <c r="G11" i="2" s="1"/>
  <c r="I11" i="2" s="1"/>
  <c r="D13" i="2"/>
  <c r="G13" i="2" s="1"/>
  <c r="I13" i="2" s="1"/>
  <c r="D15" i="2"/>
  <c r="G15" i="2" s="1"/>
  <c r="I15" i="2" s="1"/>
  <c r="D17" i="2"/>
  <c r="G17" i="2" s="1"/>
  <c r="I17" i="2" s="1"/>
  <c r="D19" i="2"/>
  <c r="G19" i="2" s="1"/>
  <c r="I19" i="2" s="1"/>
  <c r="D21" i="2"/>
  <c r="G21" i="2" s="1"/>
  <c r="I21" i="2" s="1"/>
  <c r="D23" i="2"/>
  <c r="G23" i="2" s="1"/>
  <c r="I23" i="2" s="1"/>
  <c r="D25" i="2"/>
  <c r="G25" i="2" s="1"/>
  <c r="I25" i="2" s="1"/>
  <c r="D27" i="2"/>
  <c r="G27" i="2" s="1"/>
  <c r="I27" i="2" s="1"/>
  <c r="D29" i="2"/>
  <c r="G29" i="2" s="1"/>
  <c r="I29" i="2" s="1"/>
  <c r="D31" i="2"/>
  <c r="G31" i="2" s="1"/>
  <c r="I31" i="2" s="1"/>
  <c r="D33" i="2"/>
  <c r="G33" i="2" s="1"/>
  <c r="I33" i="2" s="1"/>
  <c r="D35" i="2"/>
  <c r="G35" i="2" s="1"/>
  <c r="I35" i="2" s="1"/>
  <c r="G3" i="2" l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D39" i="2"/>
  <c r="C44" i="2"/>
  <c r="I3" i="2" l="1"/>
  <c r="I40" i="2" s="1"/>
  <c r="G40" i="2"/>
</calcChain>
</file>

<file path=xl/sharedStrings.xml><?xml version="1.0" encoding="utf-8"?>
<sst xmlns="http://schemas.openxmlformats.org/spreadsheetml/2006/main" count="106" uniqueCount="91">
  <si>
    <t/>
  </si>
  <si>
    <t>Frequency</t>
  </si>
  <si>
    <t>Percent</t>
  </si>
  <si>
    <t>Cumulative Percent</t>
  </si>
  <si>
    <t>Funding Formula</t>
  </si>
  <si>
    <t>Amount to Allocate after Base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</si>
  <si>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</si>
  <si>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</si>
  <si>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</si>
  <si>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</si>
  <si>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</si>
  <si>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</si>
  <si>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</si>
  <si>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</si>
  <si>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</si>
  <si>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</si>
  <si>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</si>
  <si>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</si>
  <si>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</si>
  <si>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</si>
  <si>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</si>
  <si>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</si>
  <si>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</si>
  <si>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</si>
  <si>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</si>
  <si>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</si>
  <si>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</si>
  <si>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</si>
  <si>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</si>
  <si>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</si>
  <si>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</si>
  <si>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</si>
  <si>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</si>
  <si>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</si>
  <si>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</si>
  <si>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</si>
  <si>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</si>
  <si>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</si>
  <si>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</si>
  <si>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</si>
  <si>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</si>
  <si>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</si>
  <si>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</t>
  </si>
  <si>
    <t>NCPHD</t>
  </si>
  <si>
    <t>Notes</t>
  </si>
  <si>
    <t>Not awarded thru PE43-01</t>
  </si>
  <si>
    <t>10/12/21 $5k being awarded to Coast Community Health Center for some immunization access work.</t>
  </si>
  <si>
    <t>PE total</t>
  </si>
  <si>
    <t>County of residence Total 10-17 18-19 20+</t>
  </si>
  <si>
    <t>Total.........................</t>
  </si>
  <si>
    <t>Baker.......................</t>
  </si>
  <si>
    <t>Benton.....................</t>
  </si>
  <si>
    <t>Clackamas...............</t>
  </si>
  <si>
    <t>Clatsop....................</t>
  </si>
  <si>
    <t>Columbia.................</t>
  </si>
  <si>
    <t>–</t>
  </si>
  <si>
    <t>Coos........................</t>
  </si>
  <si>
    <t>Crook.......................</t>
  </si>
  <si>
    <t>Curry........................</t>
  </si>
  <si>
    <t>Deschutes................</t>
  </si>
  <si>
    <t>Douglas...................</t>
  </si>
  <si>
    <t>Gilliam......................</t>
  </si>
  <si>
    <t>Grant........................</t>
  </si>
  <si>
    <t>Harney.....................</t>
  </si>
  <si>
    <t>Hood</t>
  </si>
  <si>
    <t>Jackson...................</t>
  </si>
  <si>
    <t>Jefferson..................</t>
  </si>
  <si>
    <t>Josephine................</t>
  </si>
  <si>
    <t>Klamath...................</t>
  </si>
  <si>
    <t>Lake.........................</t>
  </si>
  <si>
    <t>Lane.........................</t>
  </si>
  <si>
    <t>Lincoln.....................</t>
  </si>
  <si>
    <t>Linn..........................</t>
  </si>
  <si>
    <t>Malheur....................</t>
  </si>
  <si>
    <t>Marion......................</t>
  </si>
  <si>
    <t>Morrow.....................</t>
  </si>
  <si>
    <t>Multnomah...............</t>
  </si>
  <si>
    <t>Polk..........................</t>
  </si>
  <si>
    <t>Sherman..................</t>
  </si>
  <si>
    <t>Tillamook.................</t>
  </si>
  <si>
    <t>Umatilla....................</t>
  </si>
  <si>
    <t>Union.......................</t>
  </si>
  <si>
    <t>Wallowa...................</t>
  </si>
  <si>
    <t>Wasco.....................</t>
  </si>
  <si>
    <t>Washington.............</t>
  </si>
  <si>
    <t>Wheeler...................</t>
  </si>
  <si>
    <t>Yamhill.....................</t>
  </si>
  <si>
    <t>Births by county of residence, Oregon residents, 2021</t>
  </si>
  <si>
    <t>* Data are preliminary as of Feb 2nd, 2022</t>
  </si>
  <si>
    <t>FY23
BASE</t>
  </si>
  <si>
    <t>Total FY23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</si>
</sst>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"/>
    <numFmt numFmtId="165" formatCode="0.0000"/>
    <numFmt numFmtId="166" formatCode="0.0"/>
    <numFmt numFmtId="167" formatCode="_(&quot;$&quot;* #,##0_);_(&quot;$&quot;* \(#,##0\);_(&quot;$&quot;* &quot;-&quot;??_);_(@_)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4" fillId="0" borderId="0" xfId="2" applyFont="1" applyAlignment="1">
      <alignment vertical="center" wrapText="1"/>
    </xf>
    <xf numFmtId="0" fontId="3" fillId="0" borderId="0" xfId="2"/>
    <xf numFmtId="0" fontId="5" fillId="0" borderId="1" xfId="2" applyFont="1" applyBorder="1" applyAlignment="1">
      <alignment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5" xfId="2" applyFont="1" applyBorder="1" applyAlignment="1">
      <alignment horizontal="left" vertical="top" wrapText="1"/>
    </xf>
    <xf numFmtId="164" fontId="5" fillId="0" borderId="6" xfId="2" applyNumberFormat="1" applyFont="1" applyBorder="1" applyAlignment="1">
      <alignment horizontal="right" vertical="top"/>
    </xf>
    <xf numFmtId="165" fontId="5" fillId="0" borderId="0" xfId="2" applyNumberFormat="1" applyFont="1" applyAlignment="1">
      <alignment horizontal="right" vertical="top"/>
    </xf>
    <xf numFmtId="166" fontId="5" fillId="0" borderId="7" xfId="2" applyNumberFormat="1" applyFont="1" applyBorder="1" applyAlignment="1">
      <alignment horizontal="right" vertical="top"/>
    </xf>
    <xf numFmtId="167" fontId="0" fillId="0" borderId="0" xfId="1" applyNumberFormat="1" applyFont="1"/>
    <xf numFmtId="168" fontId="0" fillId="0" borderId="0" xfId="0" applyNumberFormat="1"/>
    <xf numFmtId="168" fontId="0" fillId="2" borderId="0" xfId="1" applyNumberFormat="1" applyFont="1" applyFill="1"/>
    <xf numFmtId="0" fontId="5" fillId="0" borderId="8" xfId="2" applyFont="1" applyBorder="1" applyAlignment="1">
      <alignment horizontal="left" vertical="top" wrapText="1"/>
    </xf>
    <xf numFmtId="164" fontId="5" fillId="0" borderId="9" xfId="2" applyNumberFormat="1" applyFont="1" applyBorder="1" applyAlignment="1">
      <alignment horizontal="right" vertical="top"/>
    </xf>
    <xf numFmtId="166" fontId="5" fillId="0" borderId="10" xfId="2" applyNumberFormat="1" applyFont="1" applyBorder="1" applyAlignment="1">
      <alignment horizontal="right" vertical="top"/>
    </xf>
    <xf numFmtId="0" fontId="5" fillId="2" borderId="8" xfId="2" applyFont="1" applyFill="1" applyBorder="1" applyAlignment="1">
      <alignment horizontal="left" vertical="top" wrapText="1"/>
    </xf>
    <xf numFmtId="0" fontId="5" fillId="3" borderId="8" xfId="2" applyFont="1" applyFill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64" fontId="5" fillId="0" borderId="12" xfId="2" applyNumberFormat="1" applyFont="1" applyBorder="1" applyAlignment="1">
      <alignment horizontal="right" vertical="top"/>
    </xf>
    <xf numFmtId="0" fontId="5" fillId="0" borderId="13" xfId="2" applyFont="1" applyBorder="1" applyAlignment="1">
      <alignment horizontal="left" vertical="top" wrapText="1"/>
    </xf>
    <xf numFmtId="0" fontId="0" fillId="0" borderId="17" xfId="0" applyBorder="1"/>
    <xf numFmtId="44" fontId="0" fillId="0" borderId="0" xfId="0" applyNumberFormat="1"/>
    <xf numFmtId="0" fontId="0" fillId="3" borderId="0" xfId="0" applyFill="1"/>
    <xf numFmtId="0" fontId="0" fillId="2" borderId="0" xfId="0" applyFill="1"/>
    <xf numFmtId="3" fontId="0" fillId="0" borderId="0" xfId="0" applyNumberFormat="1"/>
    <xf numFmtId="0" fontId="4" fillId="0" borderId="0" xfId="2" applyFont="1" applyAlignment="1">
      <alignment horizontal="center" vertical="center" wrapText="1"/>
    </xf>
    <xf numFmtId="0" fontId="5" fillId="0" borderId="14" xfId="2" applyFont="1" applyBorder="1" applyAlignment="1">
      <alignment horizontal="left" vertical="top" wrapText="1"/>
    </xf>
    <xf numFmtId="0" fontId="5" fillId="0" borderId="15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Resident births" xfId="2" xr:uid="{5678A50A-0E22-40AA-985B-CBF1782D6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ACDC-78E7-4142-9203-F0420B5B0C35}">
  <dimension ref="A1:V47"/>
  <sheetViews>
    <sheetView tabSelected="1" workbookViewId="0">
      <selection activeCell="M22" sqref="M22"/>
    </sheetView>
  </sheetViews>
  <sheetFormatPr defaultRowHeight="14.5" x14ac:dyDescent="0.35"/>
  <cols>
    <col min="1" max="1" width="2.81640625" customWidth="1"/>
    <col min="2" max="5" width="11.7265625" customWidth="1"/>
    <col min="7" max="7" width="14.453125" bestFit="1" customWidth="1"/>
    <col min="8" max="8" width="11.1796875" bestFit="1" customWidth="1"/>
    <col min="9" max="9" width="12.7265625" bestFit="1" customWidth="1"/>
    <col min="12" max="12" width="14.26953125" bestFit="1" customWidth="1"/>
    <col min="17" max="17" width="36.54296875" bestFit="1" customWidth="1"/>
    <col min="18" max="18" width="6.26953125" bestFit="1" customWidth="1"/>
  </cols>
  <sheetData>
    <row r="1" spans="1:21" ht="15.75" customHeight="1" thickBot="1" x14ac:dyDescent="0.4">
      <c r="A1" s="1"/>
      <c r="B1" s="29" t="s">
        <v>87</v>
      </c>
      <c r="C1" s="29"/>
      <c r="D1" s="29"/>
      <c r="E1" s="29"/>
      <c r="F1" s="1"/>
      <c r="G1" s="2"/>
    </row>
    <row r="2" spans="1:21" ht="44.5" thickTop="1" thickBot="1" x14ac:dyDescent="0.4">
      <c r="A2" s="2"/>
      <c r="B2" s="3" t="s">
        <v>0</v>
      </c>
      <c r="C2" s="4" t="s">
        <v>1</v>
      </c>
      <c r="D2" s="5" t="s">
        <v>2</v>
      </c>
      <c r="E2" s="6" t="s">
        <v>3</v>
      </c>
      <c r="F2" s="2"/>
      <c r="G2" s="7" t="s">
        <v>4</v>
      </c>
      <c r="H2" s="8" t="s">
        <v>89</v>
      </c>
      <c r="I2" s="8" t="s">
        <v>90</v>
      </c>
      <c r="L2" s="8" t="s">
        <v>5</v>
      </c>
      <c r="Q2" t="s">
        <v>48</v>
      </c>
    </row>
    <row r="3" spans="1:21" ht="15" thickTop="1" x14ac:dyDescent="0.35">
      <c r="A3" s="2"/>
      <c r="B3" s="9" t="s">
        <v>6</v>
      </c>
      <c r="C3" s="10">
        <v>156</v>
      </c>
      <c r="D3" s="11">
        <f>+C3/C$39*100</f>
        <v>0.38190000000000002</v>
      </c>
      <c r="E3" s="12">
        <f>+D3</f>
        <v>0.4</v>
      </c>
      <c r="F3" s="2"/>
      <c r="G3" s="13">
        <f t="shared" ref="G3:G34" si="0">(D3/100)*$L$3</f>
        <v>3513</v>
      </c>
      <c r="H3" s="14">
        <v>5000</v>
      </c>
      <c r="I3" s="14">
        <f>SUM(G3:H3)</f>
        <v>8513</v>
      </c>
      <c r="L3" s="15">
        <f>1100000-H40</f>
        <v>920000</v>
      </c>
      <c r="Q3" t="s">
        <v>49</v>
      </c>
      <c r="R3" s="28">
        <v>40847</v>
      </c>
      <c r="S3">
        <v>257</v>
      </c>
      <c r="T3">
        <v>914</v>
      </c>
      <c r="U3" s="28">
        <v>39674</v>
      </c>
    </row>
    <row r="4" spans="1:21" x14ac:dyDescent="0.35">
      <c r="A4" s="2"/>
      <c r="B4" s="16" t="s">
        <v>7</v>
      </c>
      <c r="C4" s="17">
        <v>626</v>
      </c>
      <c r="D4" s="11">
        <f t="shared" ref="D4:D38" si="1">+C4/C$39*100</f>
        <v>1.5326</v>
      </c>
      <c r="E4" s="18">
        <f>+E3+D4</f>
        <v>1.9</v>
      </c>
      <c r="F4" s="2"/>
      <c r="G4" s="13">
        <f t="shared" si="0"/>
        <v>14100</v>
      </c>
      <c r="H4" s="14">
        <v>5000</v>
      </c>
      <c r="I4" s="14">
        <f t="shared" ref="I4:I38" si="2">SUM(G4:H4)</f>
        <v>19100</v>
      </c>
      <c r="Q4" t="s">
        <v>50</v>
      </c>
      <c r="R4">
        <v>156</v>
      </c>
      <c r="S4">
        <v>1</v>
      </c>
      <c r="T4">
        <v>9</v>
      </c>
      <c r="U4">
        <v>146</v>
      </c>
    </row>
    <row r="5" spans="1:21" x14ac:dyDescent="0.35">
      <c r="A5" s="2"/>
      <c r="B5" s="16" t="s">
        <v>8</v>
      </c>
      <c r="C5" s="17">
        <v>3799</v>
      </c>
      <c r="D5" s="11">
        <f t="shared" si="1"/>
        <v>9.3010000000000002</v>
      </c>
      <c r="E5" s="18">
        <f t="shared" ref="E5:E38" si="3">+E4+D5</f>
        <v>11.2</v>
      </c>
      <c r="F5" s="2"/>
      <c r="G5" s="13">
        <f t="shared" si="0"/>
        <v>85569</v>
      </c>
      <c r="H5" s="14">
        <v>5000</v>
      </c>
      <c r="I5" s="14">
        <f t="shared" si="2"/>
        <v>90569</v>
      </c>
      <c r="Q5" t="s">
        <v>51</v>
      </c>
      <c r="R5">
        <v>626</v>
      </c>
      <c r="S5">
        <v>3</v>
      </c>
      <c r="T5">
        <v>13</v>
      </c>
      <c r="U5">
        <v>610</v>
      </c>
    </row>
    <row r="6" spans="1:21" x14ac:dyDescent="0.35">
      <c r="A6" s="2"/>
      <c r="B6" s="16" t="s">
        <v>9</v>
      </c>
      <c r="C6" s="17">
        <v>324</v>
      </c>
      <c r="D6" s="11">
        <f t="shared" si="1"/>
        <v>0.79320000000000002</v>
      </c>
      <c r="E6" s="18">
        <f t="shared" si="3"/>
        <v>12</v>
      </c>
      <c r="F6" s="2"/>
      <c r="G6" s="13">
        <f t="shared" si="0"/>
        <v>7297</v>
      </c>
      <c r="H6" s="14">
        <v>5000</v>
      </c>
      <c r="I6" s="14">
        <f t="shared" si="2"/>
        <v>12297</v>
      </c>
      <c r="Q6" t="s">
        <v>52</v>
      </c>
      <c r="R6" s="28">
        <v>3799</v>
      </c>
      <c r="S6">
        <v>12</v>
      </c>
      <c r="T6">
        <v>44</v>
      </c>
      <c r="U6" s="28">
        <v>3743</v>
      </c>
    </row>
    <row r="7" spans="1:21" x14ac:dyDescent="0.35">
      <c r="A7" s="2"/>
      <c r="B7" s="16" t="s">
        <v>10</v>
      </c>
      <c r="C7" s="17">
        <v>491</v>
      </c>
      <c r="D7" s="11">
        <f t="shared" si="1"/>
        <v>1.2020999999999999</v>
      </c>
      <c r="E7" s="18">
        <f t="shared" si="3"/>
        <v>13.2</v>
      </c>
      <c r="F7" s="2"/>
      <c r="G7" s="13">
        <f t="shared" si="0"/>
        <v>11059</v>
      </c>
      <c r="H7" s="14">
        <v>5000</v>
      </c>
      <c r="I7" s="14">
        <f t="shared" si="2"/>
        <v>16059</v>
      </c>
      <c r="Q7" t="s">
        <v>53</v>
      </c>
      <c r="R7">
        <v>324</v>
      </c>
      <c r="S7">
        <v>1</v>
      </c>
      <c r="T7">
        <v>12</v>
      </c>
      <c r="U7">
        <v>311</v>
      </c>
    </row>
    <row r="8" spans="1:21" x14ac:dyDescent="0.35">
      <c r="A8" s="2"/>
      <c r="B8" s="16" t="s">
        <v>11</v>
      </c>
      <c r="C8" s="17">
        <v>546</v>
      </c>
      <c r="D8" s="11">
        <f t="shared" si="1"/>
        <v>1.3368</v>
      </c>
      <c r="E8" s="18">
        <f t="shared" si="3"/>
        <v>14.5</v>
      </c>
      <c r="F8" s="2"/>
      <c r="G8" s="13">
        <f t="shared" si="0"/>
        <v>12299</v>
      </c>
      <c r="H8" s="14">
        <v>5000</v>
      </c>
      <c r="I8" s="14">
        <f t="shared" si="2"/>
        <v>17299</v>
      </c>
      <c r="Q8" t="s">
        <v>54</v>
      </c>
      <c r="R8">
        <v>491</v>
      </c>
      <c r="S8" t="s">
        <v>55</v>
      </c>
      <c r="T8">
        <v>11</v>
      </c>
      <c r="U8">
        <v>480</v>
      </c>
    </row>
    <row r="9" spans="1:21" x14ac:dyDescent="0.35">
      <c r="A9" s="2"/>
      <c r="B9" s="16" t="s">
        <v>12</v>
      </c>
      <c r="C9" s="17">
        <v>245</v>
      </c>
      <c r="D9" s="11">
        <f t="shared" si="1"/>
        <v>0.5998</v>
      </c>
      <c r="E9" s="18">
        <f t="shared" si="3"/>
        <v>15.1</v>
      </c>
      <c r="F9" s="2"/>
      <c r="G9" s="13">
        <f t="shared" si="0"/>
        <v>5518</v>
      </c>
      <c r="H9" s="14">
        <v>5000</v>
      </c>
      <c r="I9" s="14">
        <f t="shared" si="2"/>
        <v>10518</v>
      </c>
      <c r="Q9" t="s">
        <v>56</v>
      </c>
      <c r="R9">
        <v>546</v>
      </c>
      <c r="S9">
        <v>3</v>
      </c>
      <c r="T9">
        <v>23</v>
      </c>
      <c r="U9">
        <v>520</v>
      </c>
    </row>
    <row r="10" spans="1:21" x14ac:dyDescent="0.35">
      <c r="A10" s="2"/>
      <c r="B10" s="19" t="s">
        <v>13</v>
      </c>
      <c r="C10" s="17">
        <v>160</v>
      </c>
      <c r="D10" s="11">
        <f t="shared" si="1"/>
        <v>0.39169999999999999</v>
      </c>
      <c r="E10" s="18">
        <f t="shared" si="3"/>
        <v>15.5</v>
      </c>
      <c r="F10" s="2"/>
      <c r="G10" s="13">
        <f t="shared" si="0"/>
        <v>3604</v>
      </c>
      <c r="H10" s="14">
        <v>5000</v>
      </c>
      <c r="I10" s="14">
        <f t="shared" si="2"/>
        <v>8604</v>
      </c>
      <c r="Q10" t="s">
        <v>57</v>
      </c>
      <c r="R10">
        <v>245</v>
      </c>
      <c r="S10">
        <v>3</v>
      </c>
      <c r="T10" t="s">
        <v>55</v>
      </c>
      <c r="U10">
        <v>242</v>
      </c>
    </row>
    <row r="11" spans="1:21" x14ac:dyDescent="0.35">
      <c r="A11" s="2"/>
      <c r="B11" s="16" t="s">
        <v>14</v>
      </c>
      <c r="C11" s="17">
        <v>1920</v>
      </c>
      <c r="D11" s="11">
        <f t="shared" si="1"/>
        <v>4.7007000000000003</v>
      </c>
      <c r="E11" s="18">
        <f t="shared" si="3"/>
        <v>20.2</v>
      </c>
      <c r="F11" s="2"/>
      <c r="G11" s="13">
        <f t="shared" si="0"/>
        <v>43246</v>
      </c>
      <c r="H11" s="14">
        <v>5000</v>
      </c>
      <c r="I11" s="14">
        <f t="shared" si="2"/>
        <v>48246</v>
      </c>
      <c r="Q11" t="s">
        <v>58</v>
      </c>
      <c r="R11">
        <v>160</v>
      </c>
      <c r="S11" t="s">
        <v>55</v>
      </c>
      <c r="T11">
        <v>7</v>
      </c>
      <c r="U11">
        <v>153</v>
      </c>
    </row>
    <row r="12" spans="1:21" x14ac:dyDescent="0.35">
      <c r="A12" s="2"/>
      <c r="B12" s="16" t="s">
        <v>15</v>
      </c>
      <c r="C12" s="17">
        <v>1022</v>
      </c>
      <c r="D12" s="11">
        <f t="shared" si="1"/>
        <v>2.5021</v>
      </c>
      <c r="E12" s="18">
        <f t="shared" si="3"/>
        <v>22.7</v>
      </c>
      <c r="F12" s="2"/>
      <c r="G12" s="13">
        <f t="shared" si="0"/>
        <v>23019</v>
      </c>
      <c r="H12" s="14">
        <v>5000</v>
      </c>
      <c r="I12" s="14">
        <f t="shared" si="2"/>
        <v>28019</v>
      </c>
      <c r="Q12" t="s">
        <v>59</v>
      </c>
      <c r="R12" s="28">
        <v>1920</v>
      </c>
      <c r="S12">
        <v>7</v>
      </c>
      <c r="T12">
        <v>38</v>
      </c>
      <c r="U12" s="28">
        <v>1875</v>
      </c>
    </row>
    <row r="13" spans="1:21" x14ac:dyDescent="0.35">
      <c r="A13" s="2"/>
      <c r="B13" s="20" t="s">
        <v>16</v>
      </c>
      <c r="C13" s="17">
        <v>23</v>
      </c>
      <c r="D13" s="11">
        <f t="shared" si="1"/>
        <v>5.6300000000000003E-2</v>
      </c>
      <c r="E13" s="18">
        <f t="shared" si="3"/>
        <v>22.8</v>
      </c>
      <c r="F13" s="2"/>
      <c r="G13" s="13">
        <f t="shared" si="0"/>
        <v>518</v>
      </c>
      <c r="H13" s="14">
        <v>5000</v>
      </c>
      <c r="I13" s="14">
        <f t="shared" si="2"/>
        <v>5518</v>
      </c>
      <c r="Q13" t="s">
        <v>60</v>
      </c>
      <c r="R13" s="28">
        <v>1022</v>
      </c>
      <c r="S13">
        <v>8</v>
      </c>
      <c r="T13">
        <v>27</v>
      </c>
      <c r="U13">
        <v>987</v>
      </c>
    </row>
    <row r="14" spans="1:21" x14ac:dyDescent="0.35">
      <c r="A14" s="2"/>
      <c r="B14" s="16" t="s">
        <v>17</v>
      </c>
      <c r="C14" s="17">
        <v>73</v>
      </c>
      <c r="D14" s="11">
        <f t="shared" si="1"/>
        <v>0.1787</v>
      </c>
      <c r="E14" s="18">
        <f t="shared" si="3"/>
        <v>23</v>
      </c>
      <c r="F14" s="2"/>
      <c r="G14" s="13">
        <f t="shared" si="0"/>
        <v>1644</v>
      </c>
      <c r="H14" s="14">
        <v>5000</v>
      </c>
      <c r="I14" s="14">
        <f t="shared" si="2"/>
        <v>6644</v>
      </c>
      <c r="Q14" t="s">
        <v>61</v>
      </c>
      <c r="R14">
        <v>23</v>
      </c>
      <c r="S14" t="s">
        <v>55</v>
      </c>
      <c r="T14" t="s">
        <v>55</v>
      </c>
      <c r="U14">
        <v>23</v>
      </c>
    </row>
    <row r="15" spans="1:21" x14ac:dyDescent="0.35">
      <c r="A15" s="2"/>
      <c r="B15" s="16" t="s">
        <v>18</v>
      </c>
      <c r="C15" s="17">
        <v>86</v>
      </c>
      <c r="D15" s="11">
        <f t="shared" si="1"/>
        <v>0.21060000000000001</v>
      </c>
      <c r="E15" s="18">
        <f t="shared" si="3"/>
        <v>23.2</v>
      </c>
      <c r="F15" s="2"/>
      <c r="G15" s="13">
        <f t="shared" si="0"/>
        <v>1938</v>
      </c>
      <c r="H15" s="14">
        <v>5000</v>
      </c>
      <c r="I15" s="14">
        <f t="shared" si="2"/>
        <v>6938</v>
      </c>
      <c r="Q15" t="s">
        <v>62</v>
      </c>
      <c r="R15">
        <v>73</v>
      </c>
      <c r="S15" t="s">
        <v>55</v>
      </c>
      <c r="T15">
        <v>1</v>
      </c>
      <c r="U15">
        <v>72</v>
      </c>
    </row>
    <row r="16" spans="1:21" x14ac:dyDescent="0.35">
      <c r="A16" s="2"/>
      <c r="B16" s="16" t="s">
        <v>19</v>
      </c>
      <c r="C16" s="17">
        <v>234</v>
      </c>
      <c r="D16" s="11">
        <f t="shared" si="1"/>
        <v>0.57289999999999996</v>
      </c>
      <c r="E16" s="18">
        <f t="shared" si="3"/>
        <v>23.8</v>
      </c>
      <c r="F16" s="2"/>
      <c r="G16" s="13">
        <f t="shared" si="0"/>
        <v>5271</v>
      </c>
      <c r="H16" s="14">
        <v>5000</v>
      </c>
      <c r="I16" s="14">
        <f t="shared" si="2"/>
        <v>10271</v>
      </c>
      <c r="Q16" t="s">
        <v>63</v>
      </c>
      <c r="R16">
        <v>86</v>
      </c>
      <c r="S16" t="s">
        <v>55</v>
      </c>
      <c r="T16">
        <v>4</v>
      </c>
      <c r="U16">
        <v>82</v>
      </c>
    </row>
    <row r="17" spans="1:22" x14ac:dyDescent="0.35">
      <c r="A17" s="2"/>
      <c r="B17" s="16" t="s">
        <v>20</v>
      </c>
      <c r="C17" s="17">
        <v>2251</v>
      </c>
      <c r="D17" s="11">
        <f t="shared" si="1"/>
        <v>5.5110999999999999</v>
      </c>
      <c r="E17" s="18">
        <f t="shared" si="3"/>
        <v>29.3</v>
      </c>
      <c r="F17" s="2"/>
      <c r="G17" s="13">
        <f t="shared" si="0"/>
        <v>50702</v>
      </c>
      <c r="H17" s="14">
        <v>5000</v>
      </c>
      <c r="I17" s="14">
        <f t="shared" si="2"/>
        <v>55702</v>
      </c>
      <c r="Q17" t="s">
        <v>64</v>
      </c>
      <c r="R17">
        <v>234</v>
      </c>
      <c r="S17">
        <v>3</v>
      </c>
      <c r="T17">
        <v>3</v>
      </c>
      <c r="U17">
        <v>228</v>
      </c>
      <c r="V17">
        <v>228</v>
      </c>
    </row>
    <row r="18" spans="1:22" x14ac:dyDescent="0.35">
      <c r="A18" s="2"/>
      <c r="B18" s="16" t="s">
        <v>21</v>
      </c>
      <c r="C18" s="17">
        <v>282</v>
      </c>
      <c r="D18" s="11">
        <f t="shared" si="1"/>
        <v>0.69040000000000001</v>
      </c>
      <c r="E18" s="18">
        <f t="shared" si="3"/>
        <v>30</v>
      </c>
      <c r="F18" s="2"/>
      <c r="G18" s="13">
        <f t="shared" si="0"/>
        <v>6352</v>
      </c>
      <c r="H18" s="14">
        <v>5000</v>
      </c>
      <c r="I18" s="14">
        <f t="shared" si="2"/>
        <v>11352</v>
      </c>
      <c r="Q18" t="s">
        <v>65</v>
      </c>
      <c r="R18" s="28">
        <v>2251</v>
      </c>
      <c r="S18">
        <v>17</v>
      </c>
      <c r="T18">
        <v>59</v>
      </c>
      <c r="U18" s="28">
        <v>2175</v>
      </c>
    </row>
    <row r="19" spans="1:22" x14ac:dyDescent="0.35">
      <c r="A19" s="2"/>
      <c r="B19" s="16" t="s">
        <v>22</v>
      </c>
      <c r="C19" s="17">
        <v>845</v>
      </c>
      <c r="D19" s="11">
        <f t="shared" si="1"/>
        <v>2.0688</v>
      </c>
      <c r="E19" s="18">
        <f t="shared" si="3"/>
        <v>32.1</v>
      </c>
      <c r="F19" s="2"/>
      <c r="G19" s="13">
        <f t="shared" si="0"/>
        <v>19033</v>
      </c>
      <c r="H19" s="14">
        <v>5000</v>
      </c>
      <c r="I19" s="14">
        <f t="shared" si="2"/>
        <v>24033</v>
      </c>
      <c r="Q19" t="s">
        <v>66</v>
      </c>
      <c r="R19">
        <v>282</v>
      </c>
      <c r="S19">
        <v>5</v>
      </c>
      <c r="T19">
        <v>8</v>
      </c>
      <c r="U19">
        <v>269</v>
      </c>
    </row>
    <row r="20" spans="1:22" x14ac:dyDescent="0.35">
      <c r="A20" s="2"/>
      <c r="B20" s="16" t="s">
        <v>23</v>
      </c>
      <c r="C20" s="17">
        <v>777</v>
      </c>
      <c r="D20" s="11">
        <f t="shared" si="1"/>
        <v>1.9023000000000001</v>
      </c>
      <c r="E20" s="18">
        <f t="shared" si="3"/>
        <v>34</v>
      </c>
      <c r="F20" s="2"/>
      <c r="G20" s="13">
        <f t="shared" si="0"/>
        <v>17501</v>
      </c>
      <c r="H20" s="14">
        <v>5000</v>
      </c>
      <c r="I20" s="14">
        <f t="shared" si="2"/>
        <v>22501</v>
      </c>
      <c r="Q20" t="s">
        <v>67</v>
      </c>
      <c r="R20">
        <v>845</v>
      </c>
      <c r="S20">
        <v>9</v>
      </c>
      <c r="T20">
        <v>28</v>
      </c>
      <c r="U20">
        <v>808</v>
      </c>
    </row>
    <row r="21" spans="1:22" x14ac:dyDescent="0.35">
      <c r="A21" s="2"/>
      <c r="B21" s="16" t="s">
        <v>24</v>
      </c>
      <c r="C21" s="17">
        <v>79</v>
      </c>
      <c r="D21" s="11">
        <f t="shared" si="1"/>
        <v>0.19339999999999999</v>
      </c>
      <c r="E21" s="18">
        <f t="shared" si="3"/>
        <v>34.200000000000003</v>
      </c>
      <c r="F21" s="2"/>
      <c r="G21" s="13">
        <f t="shared" si="0"/>
        <v>1779</v>
      </c>
      <c r="H21" s="14">
        <v>5000</v>
      </c>
      <c r="I21" s="14">
        <f t="shared" si="2"/>
        <v>6779</v>
      </c>
      <c r="Q21" t="s">
        <v>68</v>
      </c>
      <c r="R21">
        <v>777</v>
      </c>
      <c r="S21">
        <v>7</v>
      </c>
      <c r="T21">
        <v>33</v>
      </c>
      <c r="U21">
        <v>737</v>
      </c>
    </row>
    <row r="22" spans="1:22" x14ac:dyDescent="0.35">
      <c r="A22" s="2"/>
      <c r="B22" s="16" t="s">
        <v>25</v>
      </c>
      <c r="C22" s="17">
        <v>3158</v>
      </c>
      <c r="D22" s="11">
        <f t="shared" si="1"/>
        <v>7.7317</v>
      </c>
      <c r="E22" s="18">
        <f t="shared" si="3"/>
        <v>41.9</v>
      </c>
      <c r="F22" s="2"/>
      <c r="G22" s="13">
        <f t="shared" si="0"/>
        <v>71132</v>
      </c>
      <c r="H22" s="14">
        <v>5000</v>
      </c>
      <c r="I22" s="14">
        <f t="shared" si="2"/>
        <v>76132</v>
      </c>
      <c r="Q22" t="s">
        <v>69</v>
      </c>
      <c r="R22">
        <v>79</v>
      </c>
      <c r="S22" t="s">
        <v>55</v>
      </c>
      <c r="T22">
        <v>4</v>
      </c>
      <c r="U22">
        <v>75</v>
      </c>
    </row>
    <row r="23" spans="1:22" x14ac:dyDescent="0.35">
      <c r="A23" s="2"/>
      <c r="B23" s="16" t="s">
        <v>26</v>
      </c>
      <c r="C23" s="17">
        <v>381</v>
      </c>
      <c r="D23" s="11">
        <f t="shared" si="1"/>
        <v>0.93279999999999996</v>
      </c>
      <c r="E23" s="18">
        <f t="shared" si="3"/>
        <v>42.8</v>
      </c>
      <c r="F23" s="2"/>
      <c r="G23" s="13">
        <f t="shared" si="0"/>
        <v>8582</v>
      </c>
      <c r="H23" s="14">
        <v>5000</v>
      </c>
      <c r="I23" s="14">
        <f t="shared" si="2"/>
        <v>13582</v>
      </c>
      <c r="Q23" t="s">
        <v>70</v>
      </c>
      <c r="R23" s="28">
        <v>3158</v>
      </c>
      <c r="S23">
        <v>22</v>
      </c>
      <c r="T23">
        <v>64</v>
      </c>
      <c r="U23" s="28">
        <v>3072</v>
      </c>
    </row>
    <row r="24" spans="1:22" x14ac:dyDescent="0.35">
      <c r="A24" s="2"/>
      <c r="B24" s="16" t="s">
        <v>27</v>
      </c>
      <c r="C24" s="17">
        <v>1421</v>
      </c>
      <c r="D24" s="11">
        <f t="shared" si="1"/>
        <v>3.4790000000000001</v>
      </c>
      <c r="E24" s="18">
        <f t="shared" si="3"/>
        <v>46.3</v>
      </c>
      <c r="F24" s="2"/>
      <c r="G24" s="13">
        <f t="shared" si="0"/>
        <v>32007</v>
      </c>
      <c r="H24" s="14">
        <v>5000</v>
      </c>
      <c r="I24" s="14">
        <f t="shared" si="2"/>
        <v>37007</v>
      </c>
      <c r="Q24" t="s">
        <v>71</v>
      </c>
      <c r="R24">
        <v>381</v>
      </c>
      <c r="S24">
        <v>2</v>
      </c>
      <c r="T24">
        <v>20</v>
      </c>
      <c r="U24">
        <v>359</v>
      </c>
    </row>
    <row r="25" spans="1:22" x14ac:dyDescent="0.35">
      <c r="A25" s="2"/>
      <c r="B25" s="16" t="s">
        <v>28</v>
      </c>
      <c r="C25" s="17">
        <v>368</v>
      </c>
      <c r="D25" s="11">
        <f t="shared" si="1"/>
        <v>0.90100000000000002</v>
      </c>
      <c r="E25" s="18">
        <f t="shared" si="3"/>
        <v>47.2</v>
      </c>
      <c r="F25" s="2"/>
      <c r="G25" s="13">
        <f t="shared" si="0"/>
        <v>8289</v>
      </c>
      <c r="H25" s="14">
        <v>5000</v>
      </c>
      <c r="I25" s="14">
        <f t="shared" si="2"/>
        <v>13289</v>
      </c>
      <c r="Q25" t="s">
        <v>72</v>
      </c>
      <c r="R25" s="28">
        <v>1421</v>
      </c>
      <c r="S25">
        <v>3</v>
      </c>
      <c r="T25">
        <v>30</v>
      </c>
      <c r="U25" s="28">
        <v>1388</v>
      </c>
    </row>
    <row r="26" spans="1:22" x14ac:dyDescent="0.35">
      <c r="A26" s="2"/>
      <c r="B26" s="16" t="s">
        <v>29</v>
      </c>
      <c r="C26" s="17">
        <v>3853</v>
      </c>
      <c r="D26" s="11">
        <f t="shared" si="1"/>
        <v>9.4331999999999994</v>
      </c>
      <c r="E26" s="18">
        <f t="shared" si="3"/>
        <v>56.6</v>
      </c>
      <c r="F26" s="2"/>
      <c r="G26" s="13">
        <f t="shared" si="0"/>
        <v>86785</v>
      </c>
      <c r="H26" s="14">
        <v>5000</v>
      </c>
      <c r="I26" s="14">
        <f t="shared" si="2"/>
        <v>91785</v>
      </c>
      <c r="Q26" t="s">
        <v>73</v>
      </c>
      <c r="R26">
        <v>368</v>
      </c>
      <c r="S26">
        <v>3</v>
      </c>
      <c r="T26">
        <v>21</v>
      </c>
      <c r="U26">
        <v>344</v>
      </c>
    </row>
    <row r="27" spans="1:22" x14ac:dyDescent="0.35">
      <c r="A27" s="2"/>
      <c r="B27" s="16" t="s">
        <v>30</v>
      </c>
      <c r="C27" s="17">
        <v>177</v>
      </c>
      <c r="D27" s="11">
        <f t="shared" si="1"/>
        <v>0.43330000000000002</v>
      </c>
      <c r="E27" s="18">
        <f t="shared" si="3"/>
        <v>57</v>
      </c>
      <c r="F27" s="2"/>
      <c r="G27" s="13">
        <f t="shared" si="0"/>
        <v>3986</v>
      </c>
      <c r="H27" s="14">
        <v>5000</v>
      </c>
      <c r="I27" s="14">
        <f t="shared" si="2"/>
        <v>8986</v>
      </c>
      <c r="Q27" t="s">
        <v>74</v>
      </c>
      <c r="R27" s="28">
        <v>3853</v>
      </c>
      <c r="S27">
        <v>49</v>
      </c>
      <c r="T27">
        <v>107</v>
      </c>
      <c r="U27" s="28">
        <v>3697</v>
      </c>
    </row>
    <row r="28" spans="1:22" x14ac:dyDescent="0.35">
      <c r="A28" s="2"/>
      <c r="B28" s="16" t="s">
        <v>31</v>
      </c>
      <c r="C28" s="17">
        <v>7532</v>
      </c>
      <c r="D28" s="11">
        <f t="shared" si="1"/>
        <v>18.4404</v>
      </c>
      <c r="E28" s="18">
        <f t="shared" si="3"/>
        <v>75.400000000000006</v>
      </c>
      <c r="F28" s="2"/>
      <c r="G28" s="13">
        <f t="shared" si="0"/>
        <v>169652</v>
      </c>
      <c r="H28" s="14">
        <v>5000</v>
      </c>
      <c r="I28" s="14">
        <f t="shared" si="2"/>
        <v>174652</v>
      </c>
      <c r="Q28" t="s">
        <v>75</v>
      </c>
      <c r="R28">
        <v>177</v>
      </c>
      <c r="S28">
        <v>6</v>
      </c>
      <c r="T28">
        <v>13</v>
      </c>
      <c r="U28">
        <v>158</v>
      </c>
    </row>
    <row r="29" spans="1:22" x14ac:dyDescent="0.35">
      <c r="A29" s="2"/>
      <c r="B29" s="16" t="s">
        <v>32</v>
      </c>
      <c r="C29" s="17">
        <v>892</v>
      </c>
      <c r="D29" s="11">
        <f t="shared" si="1"/>
        <v>2.1839</v>
      </c>
      <c r="E29" s="18">
        <f t="shared" si="3"/>
        <v>77.599999999999994</v>
      </c>
      <c r="F29" s="2"/>
      <c r="G29" s="13">
        <f t="shared" si="0"/>
        <v>20092</v>
      </c>
      <c r="H29" s="14">
        <v>5000</v>
      </c>
      <c r="I29" s="14">
        <f t="shared" si="2"/>
        <v>25092</v>
      </c>
      <c r="Q29" t="s">
        <v>76</v>
      </c>
      <c r="R29" s="28">
        <v>7532</v>
      </c>
      <c r="S29">
        <v>42</v>
      </c>
      <c r="T29">
        <v>124</v>
      </c>
      <c r="U29" s="28">
        <v>7365</v>
      </c>
    </row>
    <row r="30" spans="1:22" x14ac:dyDescent="0.35">
      <c r="A30" s="2"/>
      <c r="B30" s="20" t="s">
        <v>33</v>
      </c>
      <c r="C30" s="17">
        <v>26</v>
      </c>
      <c r="D30" s="11">
        <f t="shared" si="1"/>
        <v>6.3700000000000007E-2</v>
      </c>
      <c r="E30" s="18">
        <f t="shared" si="3"/>
        <v>77.7</v>
      </c>
      <c r="F30" s="2"/>
      <c r="G30" s="13">
        <f t="shared" si="0"/>
        <v>586</v>
      </c>
      <c r="H30" s="14">
        <v>5000</v>
      </c>
      <c r="I30" s="14">
        <f t="shared" si="2"/>
        <v>5586</v>
      </c>
      <c r="Q30" t="s">
        <v>77</v>
      </c>
      <c r="R30">
        <v>892</v>
      </c>
      <c r="S30">
        <v>4</v>
      </c>
      <c r="T30">
        <v>13</v>
      </c>
      <c r="U30">
        <v>875</v>
      </c>
    </row>
    <row r="31" spans="1:22" x14ac:dyDescent="0.35">
      <c r="A31" s="2"/>
      <c r="B31" s="16" t="s">
        <v>34</v>
      </c>
      <c r="C31" s="17">
        <v>222</v>
      </c>
      <c r="D31" s="11">
        <f t="shared" si="1"/>
        <v>0.54349999999999998</v>
      </c>
      <c r="E31" s="18">
        <f t="shared" si="3"/>
        <v>78.2</v>
      </c>
      <c r="F31" s="2"/>
      <c r="G31" s="13">
        <f t="shared" si="0"/>
        <v>5000</v>
      </c>
      <c r="H31" s="14">
        <v>5000</v>
      </c>
      <c r="I31" s="14">
        <f t="shared" si="2"/>
        <v>10000</v>
      </c>
      <c r="Q31" t="s">
        <v>78</v>
      </c>
      <c r="R31">
        <v>26</v>
      </c>
      <c r="S31" t="s">
        <v>55</v>
      </c>
      <c r="T31">
        <v>2</v>
      </c>
      <c r="U31">
        <v>24</v>
      </c>
    </row>
    <row r="32" spans="1:22" x14ac:dyDescent="0.35">
      <c r="A32" s="2"/>
      <c r="B32" s="16" t="s">
        <v>35</v>
      </c>
      <c r="C32" s="17">
        <v>958</v>
      </c>
      <c r="D32" s="11">
        <f t="shared" si="1"/>
        <v>2.3454999999999999</v>
      </c>
      <c r="E32" s="18">
        <f t="shared" si="3"/>
        <v>80.5</v>
      </c>
      <c r="F32" s="2"/>
      <c r="G32" s="13">
        <f t="shared" si="0"/>
        <v>21579</v>
      </c>
      <c r="H32" s="14">
        <v>5000</v>
      </c>
      <c r="I32" s="14">
        <f t="shared" si="2"/>
        <v>26579</v>
      </c>
      <c r="Q32" t="s">
        <v>79</v>
      </c>
      <c r="R32">
        <v>222</v>
      </c>
      <c r="S32">
        <v>3</v>
      </c>
      <c r="T32">
        <v>3</v>
      </c>
      <c r="U32">
        <v>216</v>
      </c>
    </row>
    <row r="33" spans="1:21" x14ac:dyDescent="0.35">
      <c r="A33" s="2"/>
      <c r="B33" s="16" t="s">
        <v>36</v>
      </c>
      <c r="C33" s="17">
        <v>267</v>
      </c>
      <c r="D33" s="11">
        <f t="shared" si="1"/>
        <v>0.65369999999999995</v>
      </c>
      <c r="E33" s="18">
        <f t="shared" si="3"/>
        <v>81.2</v>
      </c>
      <c r="F33" s="2"/>
      <c r="G33" s="13">
        <f t="shared" si="0"/>
        <v>6014</v>
      </c>
      <c r="H33" s="14">
        <v>5000</v>
      </c>
      <c r="I33" s="14">
        <f t="shared" si="2"/>
        <v>11014</v>
      </c>
      <c r="Q33" t="s">
        <v>80</v>
      </c>
      <c r="R33">
        <v>958</v>
      </c>
      <c r="S33">
        <v>19</v>
      </c>
      <c r="T33">
        <v>52</v>
      </c>
      <c r="U33">
        <v>887</v>
      </c>
    </row>
    <row r="34" spans="1:21" x14ac:dyDescent="0.35">
      <c r="A34" s="2"/>
      <c r="B34" s="19" t="s">
        <v>37</v>
      </c>
      <c r="C34" s="17">
        <v>68</v>
      </c>
      <c r="D34" s="11">
        <f t="shared" si="1"/>
        <v>0.16650000000000001</v>
      </c>
      <c r="E34" s="18">
        <f t="shared" si="3"/>
        <v>81.400000000000006</v>
      </c>
      <c r="F34" s="2"/>
      <c r="G34" s="13">
        <f t="shared" si="0"/>
        <v>1532</v>
      </c>
      <c r="H34" s="14">
        <v>5000</v>
      </c>
      <c r="I34" s="14">
        <f t="shared" si="2"/>
        <v>6532</v>
      </c>
      <c r="Q34" t="s">
        <v>81</v>
      </c>
      <c r="R34">
        <v>267</v>
      </c>
      <c r="S34">
        <v>1</v>
      </c>
      <c r="T34">
        <v>7</v>
      </c>
      <c r="U34">
        <v>259</v>
      </c>
    </row>
    <row r="35" spans="1:21" x14ac:dyDescent="0.35">
      <c r="A35" s="2"/>
      <c r="B35" s="20" t="s">
        <v>38</v>
      </c>
      <c r="C35" s="17">
        <v>250</v>
      </c>
      <c r="D35" s="11">
        <f t="shared" si="1"/>
        <v>0.61209999999999998</v>
      </c>
      <c r="E35" s="18">
        <f t="shared" si="3"/>
        <v>82</v>
      </c>
      <c r="F35" s="2"/>
      <c r="G35" s="13">
        <f>((D35/100)*$L$3)</f>
        <v>5631</v>
      </c>
      <c r="H35" s="14">
        <v>5000</v>
      </c>
      <c r="I35" s="14">
        <f t="shared" si="2"/>
        <v>10631</v>
      </c>
      <c r="Q35" t="s">
        <v>82</v>
      </c>
      <c r="R35">
        <v>68</v>
      </c>
      <c r="S35" t="s">
        <v>55</v>
      </c>
      <c r="T35" t="s">
        <v>55</v>
      </c>
      <c r="U35">
        <v>68</v>
      </c>
    </row>
    <row r="36" spans="1:21" x14ac:dyDescent="0.35">
      <c r="A36" s="2"/>
      <c r="B36" s="16" t="s">
        <v>39</v>
      </c>
      <c r="C36" s="17">
        <v>6254</v>
      </c>
      <c r="D36" s="11">
        <f t="shared" si="1"/>
        <v>15.311500000000001</v>
      </c>
      <c r="E36" s="18">
        <f t="shared" si="3"/>
        <v>97.3</v>
      </c>
      <c r="F36" s="2"/>
      <c r="G36" s="13">
        <f>(D36/100)*$L$3</f>
        <v>140866</v>
      </c>
      <c r="H36" s="14">
        <v>5000</v>
      </c>
      <c r="I36" s="14">
        <f t="shared" si="2"/>
        <v>145866</v>
      </c>
      <c r="Q36" t="s">
        <v>83</v>
      </c>
      <c r="R36">
        <v>250</v>
      </c>
      <c r="S36">
        <v>2</v>
      </c>
      <c r="T36">
        <v>6</v>
      </c>
      <c r="U36">
        <v>242</v>
      </c>
    </row>
    <row r="37" spans="1:21" x14ac:dyDescent="0.35">
      <c r="A37" s="2"/>
      <c r="B37" s="16" t="s">
        <v>40</v>
      </c>
      <c r="C37" s="17">
        <v>9</v>
      </c>
      <c r="D37" s="11">
        <f t="shared" si="1"/>
        <v>2.1999999999999999E-2</v>
      </c>
      <c r="E37" s="18">
        <f t="shared" si="3"/>
        <v>97.3</v>
      </c>
      <c r="F37" s="2"/>
      <c r="G37" s="13">
        <f>(D37/100)*$L$3</f>
        <v>202</v>
      </c>
      <c r="H37" s="14">
        <v>5000</v>
      </c>
      <c r="I37" s="14">
        <f t="shared" si="2"/>
        <v>5202</v>
      </c>
      <c r="Q37" t="s">
        <v>84</v>
      </c>
      <c r="R37" s="28">
        <v>6254</v>
      </c>
      <c r="S37">
        <v>19</v>
      </c>
      <c r="T37">
        <v>94</v>
      </c>
      <c r="U37" s="28">
        <v>6140</v>
      </c>
    </row>
    <row r="38" spans="1:21" x14ac:dyDescent="0.35">
      <c r="A38" s="2"/>
      <c r="B38" s="16" t="s">
        <v>41</v>
      </c>
      <c r="C38" s="17">
        <v>1070</v>
      </c>
      <c r="D38" s="11">
        <f t="shared" si="1"/>
        <v>2.6196999999999999</v>
      </c>
      <c r="E38" s="18">
        <f t="shared" si="3"/>
        <v>99.9</v>
      </c>
      <c r="F38" s="2"/>
      <c r="G38" s="13">
        <f>(D38/100)*$L$3</f>
        <v>24101</v>
      </c>
      <c r="H38" s="14">
        <v>5000</v>
      </c>
      <c r="I38" s="14">
        <f t="shared" si="2"/>
        <v>29101</v>
      </c>
      <c r="Q38" t="s">
        <v>85</v>
      </c>
      <c r="R38">
        <v>9</v>
      </c>
      <c r="S38" t="s">
        <v>55</v>
      </c>
      <c r="T38" t="s">
        <v>55</v>
      </c>
      <c r="U38">
        <v>9</v>
      </c>
    </row>
    <row r="39" spans="1:21" ht="15" thickBot="1" x14ac:dyDescent="0.4">
      <c r="A39" s="2"/>
      <c r="B39" s="21" t="s">
        <v>42</v>
      </c>
      <c r="C39" s="22">
        <f>SUM(C2:C38)</f>
        <v>40845</v>
      </c>
      <c r="D39" s="22">
        <f>SUM(D2:D38)</f>
        <v>100</v>
      </c>
      <c r="E39" s="23"/>
      <c r="F39" s="2"/>
      <c r="Q39" t="s">
        <v>86</v>
      </c>
      <c r="R39" s="28">
        <v>1070</v>
      </c>
      <c r="S39">
        <v>3</v>
      </c>
      <c r="T39">
        <v>34</v>
      </c>
      <c r="U39" s="28">
        <v>1033</v>
      </c>
    </row>
    <row r="40" spans="1:21" ht="15.5" thickTop="1" thickBot="1" x14ac:dyDescent="0.4">
      <c r="B40" s="30" t="s">
        <v>88</v>
      </c>
      <c r="C40" s="31"/>
      <c r="D40" s="32"/>
      <c r="E40" s="31"/>
      <c r="F40" s="24"/>
      <c r="G40" s="25">
        <f>SUM(G3:G39)</f>
        <v>919998</v>
      </c>
      <c r="H40" s="14">
        <f>SUM(H3:H39)</f>
        <v>180000</v>
      </c>
      <c r="I40" s="14">
        <f>SUM(I3:I38)</f>
        <v>1099998</v>
      </c>
      <c r="R40">
        <f>SUM(R4:R39)</f>
        <v>40845</v>
      </c>
    </row>
    <row r="41" spans="1:21" ht="15" thickTop="1" x14ac:dyDescent="0.35"/>
    <row r="44" spans="1:21" x14ac:dyDescent="0.35">
      <c r="B44" s="26" t="s">
        <v>43</v>
      </c>
      <c r="C44" s="14">
        <f>I13+I30+I35</f>
        <v>21735</v>
      </c>
      <c r="J44" t="s">
        <v>44</v>
      </c>
    </row>
    <row r="45" spans="1:21" x14ac:dyDescent="0.35">
      <c r="B45" s="27" t="s">
        <v>37</v>
      </c>
      <c r="C45" t="s">
        <v>45</v>
      </c>
      <c r="I45" s="14">
        <f>I34</f>
        <v>6532</v>
      </c>
    </row>
    <row r="46" spans="1:21" x14ac:dyDescent="0.35">
      <c r="B46" s="27" t="s">
        <v>13</v>
      </c>
      <c r="C46" t="s">
        <v>45</v>
      </c>
      <c r="I46" s="14">
        <f>I10</f>
        <v>8604</v>
      </c>
      <c r="J46" t="s">
        <v>46</v>
      </c>
    </row>
    <row r="47" spans="1:21" x14ac:dyDescent="0.35">
      <c r="H47" t="s">
        <v>47</v>
      </c>
      <c r="I47" s="14">
        <f>I40-I45-I46</f>
        <v>1084862</v>
      </c>
    </row>
  </sheetData>
  <mergeCells count="2">
    <mergeCell ref="B1:E1"/>
    <mergeCell ref="B40:E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 births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Schindler Jean G</dc:creator>
  <cp:lastModifiedBy>Mcfadden Shannon M</cp:lastModifiedBy>
  <dcterms:created xsi:type="dcterms:W3CDTF">2021-11-17T15:31:44Z</dcterms:created>
  <dcterms:modified xsi:type="dcterms:W3CDTF">2022-04-13T17:52:58Z</dcterms:modified>
</cp:coreProperties>
</file>