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0014987\Downloads\"/>
    </mc:Choice>
  </mc:AlternateContent>
  <xr:revisionPtr revIDLastSave="0" documentId="13_ncr:1_{3F5DBF87-68F4-451A-93F9-C85183F481C4}" xr6:coauthVersionLast="47" xr6:coauthVersionMax="47" xr10:uidLastSave="{00000000-0000-0000-0000-000000000000}"/>
  <bookViews>
    <workbookView xWindow="-28920" yWindow="15" windowWidth="29040" windowHeight="15840" xr2:uid="{328E8E11-2EF3-463D-A56D-FFF69B5939D7}"/>
  </bookViews>
  <sheets>
    <sheet name="Resident births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0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" i="1"/>
  <c r="J40" i="1"/>
  <c r="I40" i="1"/>
  <c r="H40" i="1"/>
  <c r="N3" i="1" s="1"/>
  <c r="C39" i="1" l="1"/>
  <c r="D38" i="1" l="1"/>
  <c r="D37" i="1"/>
  <c r="D36" i="1"/>
  <c r="D35" i="1"/>
  <c r="G35" i="1" s="1"/>
  <c r="I35" i="1" s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G13" i="1" s="1"/>
  <c r="I13" i="1" s="1"/>
  <c r="D12" i="1"/>
  <c r="D11" i="1"/>
  <c r="D10" i="1"/>
  <c r="D9" i="1"/>
  <c r="D8" i="1"/>
  <c r="D7" i="1"/>
  <c r="D6" i="1"/>
  <c r="D5" i="1"/>
  <c r="D4" i="1"/>
  <c r="D3" i="1"/>
  <c r="G3" i="1" s="1"/>
  <c r="I3" i="1" l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D39" i="1"/>
  <c r="G38" i="1"/>
  <c r="I38" i="1" s="1"/>
  <c r="G37" i="1"/>
  <c r="I37" i="1" s="1"/>
  <c r="G36" i="1"/>
  <c r="I36" i="1" s="1"/>
  <c r="G34" i="1"/>
  <c r="I34" i="1" s="1"/>
  <c r="G33" i="1"/>
  <c r="I33" i="1" s="1"/>
  <c r="G32" i="1"/>
  <c r="I32" i="1" s="1"/>
  <c r="G31" i="1"/>
  <c r="I31" i="1" s="1"/>
  <c r="G30" i="1"/>
  <c r="I30" i="1" s="1"/>
  <c r="C44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G40" i="1" l="1"/>
  <c r="I47" i="1"/>
</calcChain>
</file>

<file path=xl/sharedStrings.xml><?xml version="1.0" encoding="utf-8"?>
<sst xmlns="http://schemas.openxmlformats.org/spreadsheetml/2006/main" count="60" uniqueCount="57">
  <si>
    <t/>
  </si>
  <si>
    <t>Frequency</t>
  </si>
  <si>
    <t>Percent</t>
  </si>
  <si>
    <t>Cumulative Percent</t>
  </si>
  <si>
    <t>Total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</si>
  <si>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</si>
  <si>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</si>
  <si>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</si>
  <si>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</si>
  <si>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</si>
  <si>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</si>
  <si>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</si>
  <si>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</si>
  <si>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</si>
  <si>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</si>
  <si>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</si>
  <si>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</si>
  <si>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</si>
  <si>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</si>
  <si>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</si>
  <si>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</si>
  <si>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</si>
  <si>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</si>
  <si>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</si>
  <si>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</si>
  <si>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</si>
  <si>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</si>
  <si>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</si>
  <si>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</si>
  <si>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</si>
  <si>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</si>
  <si>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</si>
  <si>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</si>
  <si>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</si>
  <si>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</si>
  <si>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</si>
  <si>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</si>
  <si>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</si>
  <si>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</si>
  <si>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</si>
  <si>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</si>
  <si>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Births by county of residence, Oregon residents, 2020</t>
  </si>
  <si>
    <t>* Data are preliminary as of 4/14/2021.</t>
  </si>
  <si>
    <t>PE total</t>
  </si>
  <si>
    <t>FY22
BASE</t>
  </si>
  <si>
    <t>Funding Formula</t>
  </si>
  <si>
    <t>Total FY22 Award</t>
  </si>
  <si>
    <t>NCPHD</t>
  </si>
  <si>
    <t>Amount to Allocate after Base</t>
  </si>
  <si>
    <t>Not awarded thru PE43-01</t>
  </si>
  <si>
    <t>Notes</t>
  </si>
  <si>
    <t>10/12/21 $5k being awarded to Coast Community Health Center for some immunization access work.</t>
  </si>
  <si>
    <t>FY23 Modernization Formula Total Award</t>
  </si>
  <si>
    <t xml:space="preserve">Net Difference in Award </t>
  </si>
  <si>
    <t>BIRTH RATE</t>
  </si>
  <si>
    <t>PHAB MODERNIZATION</t>
  </si>
  <si>
    <t>Net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</si>
</sst>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###0"/>
    <numFmt numFmtId="165" formatCode="0.0"/>
    <numFmt numFmtId="166" formatCode="0.0000"/>
    <numFmt numFmtId="167" formatCode="_(&quot;$&quot;* #,##0_);_(&quot;$&quot;* \(#,##0\);_(&quot;$&quot;* &quot;-&quot;??_);_(@_)"/>
    <numFmt numFmtId="168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Arial Nova Cond"/>
      <family val="2"/>
    </font>
    <font>
      <sz val="12"/>
      <name val="Arial Nova Cond"/>
      <family val="2"/>
    </font>
    <font>
      <sz val="12"/>
      <color theme="1"/>
      <name val="Arial Nova Cond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ova Cond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0" fillId="2" borderId="0" xfId="0" applyFill="1"/>
    <xf numFmtId="168" fontId="0" fillId="0" borderId="0" xfId="0" applyNumberFormat="1"/>
    <xf numFmtId="0" fontId="0" fillId="3" borderId="0" xfId="0" applyFill="1"/>
    <xf numFmtId="168" fontId="0" fillId="0" borderId="0" xfId="2" applyNumberFormat="1" applyFont="1" applyFill="1"/>
    <xf numFmtId="168" fontId="0" fillId="0" borderId="0" xfId="0" applyNumberFormat="1" applyFill="1"/>
    <xf numFmtId="0" fontId="1" fillId="0" borderId="1" xfId="1" applyBorder="1"/>
    <xf numFmtId="0" fontId="0" fillId="0" borderId="1" xfId="0" applyBorder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9" fillId="4" borderId="1" xfId="1" applyFont="1" applyFill="1" applyBorder="1" applyAlignment="1">
      <alignment horizontal="center" wrapText="1"/>
    </xf>
    <xf numFmtId="0" fontId="10" fillId="4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11" fillId="0" borderId="1" xfId="0" applyFont="1" applyBorder="1"/>
    <xf numFmtId="0" fontId="10" fillId="0" borderId="1" xfId="0" applyFont="1" applyBorder="1" applyAlignment="1">
      <alignment wrapText="1"/>
    </xf>
    <xf numFmtId="0" fontId="7" fillId="0" borderId="1" xfId="1" applyFont="1" applyBorder="1" applyAlignment="1">
      <alignment horizontal="left" vertical="top" wrapText="1"/>
    </xf>
    <xf numFmtId="164" fontId="7" fillId="0" borderId="1" xfId="1" applyNumberFormat="1" applyFont="1" applyBorder="1" applyAlignment="1">
      <alignment horizontal="right" vertical="top"/>
    </xf>
    <xf numFmtId="166" fontId="7" fillId="0" borderId="1" xfId="1" applyNumberFormat="1" applyFont="1" applyBorder="1" applyAlignment="1">
      <alignment horizontal="right" vertical="top"/>
    </xf>
    <xf numFmtId="165" fontId="7" fillId="0" borderId="1" xfId="1" applyNumberFormat="1" applyFont="1" applyBorder="1" applyAlignment="1">
      <alignment horizontal="right" vertical="top"/>
    </xf>
    <xf numFmtId="167" fontId="11" fillId="0" borderId="1" xfId="2" applyNumberFormat="1" applyFont="1" applyBorder="1"/>
    <xf numFmtId="168" fontId="11" fillId="0" borderId="1" xfId="0" applyNumberFormat="1" applyFont="1" applyBorder="1"/>
    <xf numFmtId="44" fontId="11" fillId="0" borderId="1" xfId="2" applyNumberFormat="1" applyFont="1" applyFill="1" applyBorder="1" applyAlignment="1">
      <alignment horizontal="center"/>
    </xf>
    <xf numFmtId="168" fontId="11" fillId="3" borderId="1" xfId="2" applyNumberFormat="1" applyFont="1" applyFill="1" applyBorder="1"/>
    <xf numFmtId="0" fontId="7" fillId="3" borderId="1" xfId="1" applyFont="1" applyFill="1" applyBorder="1" applyAlignment="1">
      <alignment horizontal="left" vertical="top" wrapText="1"/>
    </xf>
    <xf numFmtId="0" fontId="11" fillId="0" borderId="1" xfId="0" applyFont="1" applyFill="1" applyBorder="1"/>
    <xf numFmtId="0" fontId="7" fillId="2" borderId="1" xfId="1" applyFont="1" applyFill="1" applyBorder="1" applyAlignment="1">
      <alignment horizontal="left" vertical="top" wrapText="1"/>
    </xf>
    <xf numFmtId="44" fontId="11" fillId="0" borderId="1" xfId="0" applyNumberFormat="1" applyFont="1" applyFill="1" applyBorder="1"/>
    <xf numFmtId="0" fontId="7" fillId="0" borderId="1" xfId="1" applyFont="1" applyFill="1" applyBorder="1" applyAlignment="1">
      <alignment horizontal="left" vertical="top" wrapText="1"/>
    </xf>
    <xf numFmtId="0" fontId="11" fillId="0" borderId="3" xfId="0" applyFont="1" applyBorder="1"/>
    <xf numFmtId="44" fontId="11" fillId="0" borderId="1" xfId="0" applyNumberFormat="1" applyFont="1" applyBorder="1"/>
    <xf numFmtId="0" fontId="4" fillId="6" borderId="2" xfId="1" applyFont="1" applyFill="1" applyBorder="1" applyAlignment="1">
      <alignment horizontal="left" vertical="center" wrapText="1"/>
    </xf>
    <xf numFmtId="0" fontId="8" fillId="6" borderId="3" xfId="1" applyFont="1" applyFill="1" applyBorder="1"/>
    <xf numFmtId="0" fontId="12" fillId="0" borderId="1" xfId="0" applyFont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_Resident births" xfId="1" xr:uid="{531E98B6-08EA-4106-B1D2-BEEA322B8B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D542-2E27-43BE-9A65-2BDF34FBDA34}">
  <dimension ref="A1:O47"/>
  <sheetViews>
    <sheetView tabSelected="1" workbookViewId="0">
      <selection activeCell="O8" sqref="O8"/>
    </sheetView>
  </sheetViews>
  <sheetFormatPr defaultRowHeight="14.4" x14ac:dyDescent="0.3"/>
  <cols>
    <col min="1" max="1" width="2.77734375" customWidth="1"/>
    <col min="2" max="5" width="11.77734375" customWidth="1"/>
    <col min="6" max="6" width="4.44140625" style="1" customWidth="1"/>
    <col min="7" max="7" width="14.44140625" bestFit="1" customWidth="1"/>
    <col min="8" max="8" width="11.21875" bestFit="1" customWidth="1"/>
    <col min="9" max="9" width="12.77734375" bestFit="1" customWidth="1"/>
    <col min="10" max="10" width="18.21875" customWidth="1"/>
    <col min="11" max="11" width="12.77734375" customWidth="1"/>
    <col min="12" max="13" width="0" hidden="1" customWidth="1"/>
    <col min="14" max="14" width="14.21875" bestFit="1" customWidth="1"/>
    <col min="15" max="15" width="13.5546875" bestFit="1" customWidth="1"/>
  </cols>
  <sheetData>
    <row r="1" spans="1:15" s="13" customFormat="1" ht="40.200000000000003" customHeight="1" x14ac:dyDescent="0.3">
      <c r="A1" s="10"/>
      <c r="B1" s="9" t="s">
        <v>41</v>
      </c>
      <c r="C1" s="9"/>
      <c r="D1" s="9"/>
      <c r="E1" s="9"/>
      <c r="F1" s="36"/>
      <c r="G1" s="11"/>
      <c r="H1" s="12"/>
      <c r="I1" s="38" t="s">
        <v>54</v>
      </c>
      <c r="J1" s="38" t="s">
        <v>55</v>
      </c>
      <c r="K1" s="38" t="s">
        <v>56</v>
      </c>
      <c r="L1" s="12"/>
      <c r="M1" s="12"/>
      <c r="N1" s="12"/>
    </row>
    <row r="2" spans="1:15" ht="46.8" x14ac:dyDescent="0.3">
      <c r="A2" s="7"/>
      <c r="B2" s="14" t="s">
        <v>0</v>
      </c>
      <c r="C2" s="15" t="s">
        <v>1</v>
      </c>
      <c r="D2" s="15" t="s">
        <v>2</v>
      </c>
      <c r="E2" s="15" t="s">
        <v>3</v>
      </c>
      <c r="F2" s="37"/>
      <c r="G2" s="16" t="s">
        <v>45</v>
      </c>
      <c r="H2" s="17" t="s">
        <v>44</v>
      </c>
      <c r="I2" s="17" t="s">
        <v>46</v>
      </c>
      <c r="J2" s="18" t="s">
        <v>52</v>
      </c>
      <c r="K2" s="18" t="s">
        <v>53</v>
      </c>
      <c r="L2" s="19"/>
      <c r="M2" s="19"/>
      <c r="N2" s="20" t="s">
        <v>48</v>
      </c>
    </row>
    <row r="3" spans="1:15" ht="15.6" x14ac:dyDescent="0.3">
      <c r="A3" s="7"/>
      <c r="B3" s="21" t="s">
        <v>5</v>
      </c>
      <c r="C3" s="22">
        <v>150</v>
      </c>
      <c r="D3" s="23">
        <f>+C3/C$39*100</f>
        <v>0.37669999999999998</v>
      </c>
      <c r="E3" s="24">
        <f>+D3</f>
        <v>0.4</v>
      </c>
      <c r="F3" s="37"/>
      <c r="G3" s="25">
        <f t="shared" ref="G3:G34" si="0">(D3/100)*$N$3</f>
        <v>3466</v>
      </c>
      <c r="H3" s="26">
        <v>5000</v>
      </c>
      <c r="I3" s="26">
        <f>SUM(G3:H3)</f>
        <v>8466</v>
      </c>
      <c r="J3" s="27">
        <v>8734</v>
      </c>
      <c r="K3" s="26">
        <f>J3-I3</f>
        <v>268</v>
      </c>
      <c r="L3" s="19"/>
      <c r="M3" s="19"/>
      <c r="N3" s="28">
        <f>1100000-H40</f>
        <v>920000</v>
      </c>
    </row>
    <row r="4" spans="1:15" ht="15.6" x14ac:dyDescent="0.3">
      <c r="A4" s="7"/>
      <c r="B4" s="21" t="s">
        <v>6</v>
      </c>
      <c r="C4" s="22">
        <v>627</v>
      </c>
      <c r="D4" s="23">
        <f t="shared" ref="D4:D38" si="1">+C4/C$39*100</f>
        <v>1.5747</v>
      </c>
      <c r="E4" s="24">
        <f>+E3+D4</f>
        <v>2</v>
      </c>
      <c r="F4" s="37"/>
      <c r="G4" s="25">
        <f t="shared" si="0"/>
        <v>14487</v>
      </c>
      <c r="H4" s="26">
        <v>5000</v>
      </c>
      <c r="I4" s="26">
        <f t="shared" ref="I4:I38" si="2">SUM(G4:H4)</f>
        <v>19487</v>
      </c>
      <c r="J4" s="27">
        <v>22582</v>
      </c>
      <c r="K4" s="26">
        <f t="shared" ref="K4:K38" si="3">J4-I4</f>
        <v>3095</v>
      </c>
      <c r="L4" s="19"/>
      <c r="M4" s="19"/>
      <c r="N4" s="19"/>
    </row>
    <row r="5" spans="1:15" ht="15.6" x14ac:dyDescent="0.3">
      <c r="A5" s="7"/>
      <c r="B5" s="21" t="s">
        <v>7</v>
      </c>
      <c r="C5" s="22">
        <v>3794</v>
      </c>
      <c r="D5" s="23">
        <f t="shared" si="1"/>
        <v>9.5288000000000004</v>
      </c>
      <c r="E5" s="24">
        <f t="shared" ref="E5:E38" si="4">+E4+D5</f>
        <v>11.5</v>
      </c>
      <c r="F5" s="37"/>
      <c r="G5" s="25">
        <f t="shared" si="0"/>
        <v>87665</v>
      </c>
      <c r="H5" s="26">
        <v>5000</v>
      </c>
      <c r="I5" s="26">
        <f t="shared" si="2"/>
        <v>92665</v>
      </c>
      <c r="J5" s="27">
        <v>76656</v>
      </c>
      <c r="K5" s="26">
        <f t="shared" si="3"/>
        <v>-16009</v>
      </c>
      <c r="L5" s="19"/>
      <c r="M5" s="19"/>
      <c r="N5" s="19"/>
    </row>
    <row r="6" spans="1:15" ht="15.6" x14ac:dyDescent="0.3">
      <c r="A6" s="7"/>
      <c r="B6" s="21" t="s">
        <v>8</v>
      </c>
      <c r="C6" s="22">
        <v>360</v>
      </c>
      <c r="D6" s="23">
        <f t="shared" si="1"/>
        <v>0.9042</v>
      </c>
      <c r="E6" s="24">
        <f t="shared" si="4"/>
        <v>12.4</v>
      </c>
      <c r="F6" s="37"/>
      <c r="G6" s="25">
        <f t="shared" si="0"/>
        <v>8319</v>
      </c>
      <c r="H6" s="26">
        <v>5000</v>
      </c>
      <c r="I6" s="26">
        <f t="shared" si="2"/>
        <v>13319</v>
      </c>
      <c r="J6" s="27">
        <v>14045</v>
      </c>
      <c r="K6" s="26">
        <f t="shared" si="3"/>
        <v>726</v>
      </c>
      <c r="L6" s="19"/>
      <c r="M6" s="19"/>
      <c r="N6" s="19"/>
    </row>
    <row r="7" spans="1:15" ht="15.6" x14ac:dyDescent="0.3">
      <c r="A7" s="7"/>
      <c r="B7" s="21" t="s">
        <v>9</v>
      </c>
      <c r="C7" s="22">
        <v>487</v>
      </c>
      <c r="D7" s="23">
        <f t="shared" si="1"/>
        <v>1.2231000000000001</v>
      </c>
      <c r="E7" s="24">
        <f t="shared" si="4"/>
        <v>13.6</v>
      </c>
      <c r="F7" s="37"/>
      <c r="G7" s="25">
        <f t="shared" si="0"/>
        <v>11253</v>
      </c>
      <c r="H7" s="26">
        <v>5000</v>
      </c>
      <c r="I7" s="26">
        <f t="shared" si="2"/>
        <v>16253</v>
      </c>
      <c r="J7" s="27">
        <v>16183</v>
      </c>
      <c r="K7" s="26">
        <f t="shared" si="3"/>
        <v>-70</v>
      </c>
      <c r="L7" s="19"/>
      <c r="M7" s="19"/>
      <c r="N7" s="19"/>
    </row>
    <row r="8" spans="1:15" ht="15.6" x14ac:dyDescent="0.3">
      <c r="A8" s="7"/>
      <c r="B8" s="21" t="s">
        <v>10</v>
      </c>
      <c r="C8" s="22">
        <v>555</v>
      </c>
      <c r="D8" s="23">
        <f t="shared" si="1"/>
        <v>1.3938999999999999</v>
      </c>
      <c r="E8" s="24">
        <f t="shared" si="4"/>
        <v>15</v>
      </c>
      <c r="F8" s="37"/>
      <c r="G8" s="25">
        <f t="shared" si="0"/>
        <v>12824</v>
      </c>
      <c r="H8" s="26">
        <v>5000</v>
      </c>
      <c r="I8" s="26">
        <f t="shared" si="2"/>
        <v>17824</v>
      </c>
      <c r="J8" s="27">
        <v>20560</v>
      </c>
      <c r="K8" s="26">
        <f t="shared" si="3"/>
        <v>2736</v>
      </c>
      <c r="L8" s="19"/>
      <c r="M8" s="19"/>
      <c r="N8" s="19"/>
    </row>
    <row r="9" spans="1:15" ht="15.6" x14ac:dyDescent="0.3">
      <c r="A9" s="7"/>
      <c r="B9" s="21" t="s">
        <v>11</v>
      </c>
      <c r="C9" s="22">
        <v>230</v>
      </c>
      <c r="D9" s="23">
        <f t="shared" si="1"/>
        <v>0.57769999999999999</v>
      </c>
      <c r="E9" s="24">
        <f t="shared" si="4"/>
        <v>15.6</v>
      </c>
      <c r="F9" s="37"/>
      <c r="G9" s="25">
        <f t="shared" si="0"/>
        <v>5315</v>
      </c>
      <c r="H9" s="26">
        <v>5000</v>
      </c>
      <c r="I9" s="26">
        <f t="shared" si="2"/>
        <v>10315</v>
      </c>
      <c r="J9" s="27">
        <v>10903</v>
      </c>
      <c r="K9" s="26">
        <f t="shared" si="3"/>
        <v>588</v>
      </c>
      <c r="L9" s="19"/>
      <c r="M9" s="19"/>
      <c r="N9" s="19"/>
    </row>
    <row r="10" spans="1:15" ht="15.6" x14ac:dyDescent="0.3">
      <c r="A10" s="7"/>
      <c r="B10" s="29" t="s">
        <v>12</v>
      </c>
      <c r="C10" s="22">
        <v>142</v>
      </c>
      <c r="D10" s="23">
        <f t="shared" si="1"/>
        <v>0.35659999999999997</v>
      </c>
      <c r="E10" s="24">
        <f t="shared" si="4"/>
        <v>16</v>
      </c>
      <c r="F10" s="37"/>
      <c r="G10" s="25">
        <f t="shared" si="0"/>
        <v>3281</v>
      </c>
      <c r="H10" s="26">
        <v>5000</v>
      </c>
      <c r="I10" s="26">
        <f t="shared" si="2"/>
        <v>8281</v>
      </c>
      <c r="J10" s="27">
        <v>10155</v>
      </c>
      <c r="K10" s="26">
        <f t="shared" si="3"/>
        <v>1874</v>
      </c>
      <c r="L10" s="19"/>
      <c r="M10" s="19"/>
      <c r="N10" s="19"/>
    </row>
    <row r="11" spans="1:15" ht="15.6" x14ac:dyDescent="0.3">
      <c r="A11" s="7"/>
      <c r="B11" s="21" t="s">
        <v>13</v>
      </c>
      <c r="C11" s="22">
        <v>1801</v>
      </c>
      <c r="D11" s="23">
        <f t="shared" si="1"/>
        <v>4.5232999999999999</v>
      </c>
      <c r="E11" s="24">
        <f t="shared" si="4"/>
        <v>20.5</v>
      </c>
      <c r="F11" s="37"/>
      <c r="G11" s="25">
        <f t="shared" si="0"/>
        <v>41614</v>
      </c>
      <c r="H11" s="26">
        <v>5000</v>
      </c>
      <c r="I11" s="26">
        <f t="shared" si="2"/>
        <v>46614</v>
      </c>
      <c r="J11" s="27">
        <v>38659</v>
      </c>
      <c r="K11" s="26">
        <f t="shared" si="3"/>
        <v>-7955</v>
      </c>
      <c r="L11" s="19"/>
      <c r="M11" s="19"/>
      <c r="N11" s="30"/>
      <c r="O11" s="5"/>
    </row>
    <row r="12" spans="1:15" ht="15.6" x14ac:dyDescent="0.3">
      <c r="A12" s="7"/>
      <c r="B12" s="21" t="s">
        <v>14</v>
      </c>
      <c r="C12" s="22">
        <v>1043</v>
      </c>
      <c r="D12" s="23">
        <f t="shared" si="1"/>
        <v>2.6194999999999999</v>
      </c>
      <c r="E12" s="24">
        <f t="shared" si="4"/>
        <v>23.1</v>
      </c>
      <c r="F12" s="37"/>
      <c r="G12" s="25">
        <f t="shared" si="0"/>
        <v>24099</v>
      </c>
      <c r="H12" s="26">
        <v>5000</v>
      </c>
      <c r="I12" s="26">
        <f t="shared" si="2"/>
        <v>29099</v>
      </c>
      <c r="J12" s="27">
        <v>30624</v>
      </c>
      <c r="K12" s="26">
        <f t="shared" si="3"/>
        <v>1525</v>
      </c>
      <c r="L12" s="19"/>
      <c r="M12" s="19"/>
      <c r="N12" s="19"/>
    </row>
    <row r="13" spans="1:15" ht="15.6" x14ac:dyDescent="0.3">
      <c r="A13" s="7"/>
      <c r="B13" s="31" t="s">
        <v>15</v>
      </c>
      <c r="C13" s="22">
        <v>19</v>
      </c>
      <c r="D13" s="23">
        <f t="shared" si="1"/>
        <v>4.7699999999999999E-2</v>
      </c>
      <c r="E13" s="24">
        <f t="shared" si="4"/>
        <v>23.1</v>
      </c>
      <c r="F13" s="37"/>
      <c r="G13" s="25">
        <f t="shared" si="0"/>
        <v>439</v>
      </c>
      <c r="H13" s="26">
        <v>5000</v>
      </c>
      <c r="I13" s="26">
        <f t="shared" si="2"/>
        <v>5439</v>
      </c>
      <c r="J13" s="27">
        <v>5683</v>
      </c>
      <c r="K13" s="26">
        <f t="shared" si="3"/>
        <v>244</v>
      </c>
      <c r="L13" s="19"/>
      <c r="M13" s="19"/>
      <c r="N13" s="19"/>
    </row>
    <row r="14" spans="1:15" ht="15.6" x14ac:dyDescent="0.3">
      <c r="A14" s="7"/>
      <c r="B14" s="21" t="s">
        <v>16</v>
      </c>
      <c r="C14" s="22">
        <v>64</v>
      </c>
      <c r="D14" s="23">
        <f t="shared" si="1"/>
        <v>0.16070000000000001</v>
      </c>
      <c r="E14" s="24">
        <f t="shared" si="4"/>
        <v>23.3</v>
      </c>
      <c r="F14" s="37"/>
      <c r="G14" s="25">
        <f t="shared" si="0"/>
        <v>1478</v>
      </c>
      <c r="H14" s="26">
        <v>5000</v>
      </c>
      <c r="I14" s="26">
        <f t="shared" si="2"/>
        <v>6478</v>
      </c>
      <c r="J14" s="27">
        <v>7517</v>
      </c>
      <c r="K14" s="26">
        <f t="shared" si="3"/>
        <v>1039</v>
      </c>
      <c r="L14" s="19"/>
      <c r="M14" s="19"/>
      <c r="N14" s="19"/>
    </row>
    <row r="15" spans="1:15" ht="15.6" x14ac:dyDescent="0.3">
      <c r="A15" s="7"/>
      <c r="B15" s="21" t="s">
        <v>17</v>
      </c>
      <c r="C15" s="22">
        <v>70</v>
      </c>
      <c r="D15" s="23">
        <f t="shared" si="1"/>
        <v>0.17580000000000001</v>
      </c>
      <c r="E15" s="24">
        <f t="shared" si="4"/>
        <v>23.5</v>
      </c>
      <c r="F15" s="37"/>
      <c r="G15" s="25">
        <f t="shared" si="0"/>
        <v>1617</v>
      </c>
      <c r="H15" s="26">
        <v>5000</v>
      </c>
      <c r="I15" s="26">
        <f t="shared" si="2"/>
        <v>6617</v>
      </c>
      <c r="J15" s="27">
        <v>6649</v>
      </c>
      <c r="K15" s="26">
        <f t="shared" si="3"/>
        <v>32</v>
      </c>
      <c r="L15" s="19"/>
      <c r="M15" s="19"/>
      <c r="N15" s="19"/>
    </row>
    <row r="16" spans="1:15" ht="15.6" x14ac:dyDescent="0.3">
      <c r="A16" s="7"/>
      <c r="B16" s="21" t="s">
        <v>18</v>
      </c>
      <c r="C16" s="22">
        <v>226</v>
      </c>
      <c r="D16" s="23">
        <f t="shared" si="1"/>
        <v>0.56759999999999999</v>
      </c>
      <c r="E16" s="24">
        <f t="shared" si="4"/>
        <v>24.1</v>
      </c>
      <c r="F16" s="37"/>
      <c r="G16" s="25">
        <f t="shared" si="0"/>
        <v>5222</v>
      </c>
      <c r="H16" s="26">
        <v>5000</v>
      </c>
      <c r="I16" s="26">
        <f t="shared" si="2"/>
        <v>10222</v>
      </c>
      <c r="J16" s="27">
        <v>13840</v>
      </c>
      <c r="K16" s="26">
        <f t="shared" si="3"/>
        <v>3618</v>
      </c>
      <c r="L16" s="19"/>
      <c r="M16" s="19"/>
      <c r="N16" s="19"/>
    </row>
    <row r="17" spans="1:14" ht="15.6" x14ac:dyDescent="0.3">
      <c r="A17" s="7"/>
      <c r="B17" s="21" t="s">
        <v>19</v>
      </c>
      <c r="C17" s="22">
        <v>2096</v>
      </c>
      <c r="D17" s="23">
        <f t="shared" si="1"/>
        <v>5.2641999999999998</v>
      </c>
      <c r="E17" s="24">
        <f t="shared" si="4"/>
        <v>29.4</v>
      </c>
      <c r="F17" s="37"/>
      <c r="G17" s="25">
        <f t="shared" si="0"/>
        <v>48431</v>
      </c>
      <c r="H17" s="26">
        <v>5000</v>
      </c>
      <c r="I17" s="26">
        <f t="shared" si="2"/>
        <v>53431</v>
      </c>
      <c r="J17" s="27">
        <v>48820</v>
      </c>
      <c r="K17" s="26">
        <f t="shared" si="3"/>
        <v>-4611</v>
      </c>
      <c r="L17" s="19"/>
      <c r="M17" s="19"/>
      <c r="N17" s="19"/>
    </row>
    <row r="18" spans="1:14" ht="15.6" x14ac:dyDescent="0.3">
      <c r="A18" s="7"/>
      <c r="B18" s="21" t="s">
        <v>20</v>
      </c>
      <c r="C18" s="22">
        <v>286</v>
      </c>
      <c r="D18" s="23">
        <f t="shared" si="1"/>
        <v>0.71830000000000005</v>
      </c>
      <c r="E18" s="24">
        <f t="shared" si="4"/>
        <v>30.1</v>
      </c>
      <c r="F18" s="37"/>
      <c r="G18" s="25">
        <f t="shared" si="0"/>
        <v>6608</v>
      </c>
      <c r="H18" s="26">
        <v>5000</v>
      </c>
      <c r="I18" s="26">
        <f t="shared" si="2"/>
        <v>11608</v>
      </c>
      <c r="J18" s="27">
        <v>13897</v>
      </c>
      <c r="K18" s="26">
        <f t="shared" si="3"/>
        <v>2289</v>
      </c>
      <c r="L18" s="19"/>
      <c r="M18" s="19"/>
      <c r="N18" s="19"/>
    </row>
    <row r="19" spans="1:14" ht="15.6" x14ac:dyDescent="0.3">
      <c r="A19" s="7"/>
      <c r="B19" s="21" t="s">
        <v>21</v>
      </c>
      <c r="C19" s="22">
        <v>758</v>
      </c>
      <c r="D19" s="23">
        <f t="shared" si="1"/>
        <v>1.9037999999999999</v>
      </c>
      <c r="E19" s="24">
        <f t="shared" si="4"/>
        <v>32</v>
      </c>
      <c r="F19" s="37"/>
      <c r="G19" s="25">
        <f t="shared" si="0"/>
        <v>17515</v>
      </c>
      <c r="H19" s="26">
        <v>5000</v>
      </c>
      <c r="I19" s="26">
        <f t="shared" si="2"/>
        <v>22515</v>
      </c>
      <c r="J19" s="27">
        <v>27257</v>
      </c>
      <c r="K19" s="26">
        <f t="shared" si="3"/>
        <v>4742</v>
      </c>
      <c r="L19" s="19"/>
      <c r="M19" s="19"/>
      <c r="N19" s="19"/>
    </row>
    <row r="20" spans="1:14" ht="15.6" x14ac:dyDescent="0.3">
      <c r="A20" s="7"/>
      <c r="B20" s="21" t="s">
        <v>22</v>
      </c>
      <c r="C20" s="22">
        <v>765</v>
      </c>
      <c r="D20" s="23">
        <f t="shared" si="1"/>
        <v>1.9213</v>
      </c>
      <c r="E20" s="24">
        <f t="shared" si="4"/>
        <v>33.9</v>
      </c>
      <c r="F20" s="37"/>
      <c r="G20" s="25">
        <f t="shared" si="0"/>
        <v>17676</v>
      </c>
      <c r="H20" s="26">
        <v>5000</v>
      </c>
      <c r="I20" s="26">
        <f t="shared" si="2"/>
        <v>22676</v>
      </c>
      <c r="J20" s="27">
        <v>24294</v>
      </c>
      <c r="K20" s="26">
        <f t="shared" si="3"/>
        <v>1618</v>
      </c>
      <c r="L20" s="19"/>
      <c r="M20" s="19"/>
      <c r="N20" s="19"/>
    </row>
    <row r="21" spans="1:14" ht="15.6" x14ac:dyDescent="0.3">
      <c r="A21" s="7"/>
      <c r="B21" s="21" t="s">
        <v>23</v>
      </c>
      <c r="C21" s="22">
        <v>75</v>
      </c>
      <c r="D21" s="23">
        <f t="shared" si="1"/>
        <v>0.18840000000000001</v>
      </c>
      <c r="E21" s="24">
        <f t="shared" si="4"/>
        <v>34.1</v>
      </c>
      <c r="F21" s="37"/>
      <c r="G21" s="25">
        <f t="shared" si="0"/>
        <v>1733</v>
      </c>
      <c r="H21" s="26">
        <v>5000</v>
      </c>
      <c r="I21" s="26">
        <f t="shared" si="2"/>
        <v>6733</v>
      </c>
      <c r="J21" s="27">
        <v>7485</v>
      </c>
      <c r="K21" s="26">
        <f t="shared" si="3"/>
        <v>752</v>
      </c>
      <c r="L21" s="19"/>
      <c r="M21" s="19"/>
      <c r="N21" s="19"/>
    </row>
    <row r="22" spans="1:14" ht="15.6" x14ac:dyDescent="0.3">
      <c r="A22" s="7"/>
      <c r="B22" s="21" t="s">
        <v>24</v>
      </c>
      <c r="C22" s="22">
        <v>2989</v>
      </c>
      <c r="D22" s="23">
        <f t="shared" si="1"/>
        <v>7.5069999999999997</v>
      </c>
      <c r="E22" s="24">
        <f t="shared" si="4"/>
        <v>41.6</v>
      </c>
      <c r="F22" s="37"/>
      <c r="G22" s="25">
        <f t="shared" si="0"/>
        <v>69064</v>
      </c>
      <c r="H22" s="26">
        <v>5000</v>
      </c>
      <c r="I22" s="26">
        <f t="shared" si="2"/>
        <v>74064</v>
      </c>
      <c r="J22" s="27">
        <v>76972</v>
      </c>
      <c r="K22" s="26">
        <f t="shared" si="3"/>
        <v>2908</v>
      </c>
      <c r="L22" s="19"/>
      <c r="M22" s="19"/>
      <c r="N22" s="19"/>
    </row>
    <row r="23" spans="1:14" ht="15.6" x14ac:dyDescent="0.3">
      <c r="A23" s="7"/>
      <c r="B23" s="21" t="s">
        <v>25</v>
      </c>
      <c r="C23" s="22">
        <v>370</v>
      </c>
      <c r="D23" s="23">
        <f t="shared" si="1"/>
        <v>0.92930000000000001</v>
      </c>
      <c r="E23" s="24">
        <f t="shared" si="4"/>
        <v>42.5</v>
      </c>
      <c r="F23" s="37"/>
      <c r="G23" s="25">
        <f t="shared" si="0"/>
        <v>8550</v>
      </c>
      <c r="H23" s="26">
        <v>5000</v>
      </c>
      <c r="I23" s="26">
        <f t="shared" si="2"/>
        <v>13550</v>
      </c>
      <c r="J23" s="27">
        <v>16779</v>
      </c>
      <c r="K23" s="26">
        <f t="shared" si="3"/>
        <v>3229</v>
      </c>
      <c r="L23" s="19"/>
      <c r="M23" s="19"/>
      <c r="N23" s="19"/>
    </row>
    <row r="24" spans="1:14" ht="15.6" x14ac:dyDescent="0.3">
      <c r="A24" s="7"/>
      <c r="B24" s="21" t="s">
        <v>26</v>
      </c>
      <c r="C24" s="22">
        <v>1450</v>
      </c>
      <c r="D24" s="23">
        <f t="shared" si="1"/>
        <v>3.6417999999999999</v>
      </c>
      <c r="E24" s="24">
        <f t="shared" si="4"/>
        <v>46.1</v>
      </c>
      <c r="F24" s="37"/>
      <c r="G24" s="25">
        <f t="shared" si="0"/>
        <v>33505</v>
      </c>
      <c r="H24" s="26">
        <v>5000</v>
      </c>
      <c r="I24" s="26">
        <f t="shared" si="2"/>
        <v>38505</v>
      </c>
      <c r="J24" s="27">
        <v>33795</v>
      </c>
      <c r="K24" s="26">
        <f t="shared" si="3"/>
        <v>-4710</v>
      </c>
      <c r="L24" s="19"/>
      <c r="M24" s="19"/>
      <c r="N24" s="19"/>
    </row>
    <row r="25" spans="1:14" ht="15.6" x14ac:dyDescent="0.3">
      <c r="A25" s="7"/>
      <c r="B25" s="21" t="s">
        <v>27</v>
      </c>
      <c r="C25" s="22">
        <v>399</v>
      </c>
      <c r="D25" s="23">
        <f t="shared" si="1"/>
        <v>1.0021</v>
      </c>
      <c r="E25" s="24">
        <f t="shared" si="4"/>
        <v>47.1</v>
      </c>
      <c r="F25" s="37"/>
      <c r="G25" s="25">
        <f t="shared" si="0"/>
        <v>9219</v>
      </c>
      <c r="H25" s="26">
        <v>5000</v>
      </c>
      <c r="I25" s="26">
        <f t="shared" si="2"/>
        <v>14219</v>
      </c>
      <c r="J25" s="27">
        <v>16443</v>
      </c>
      <c r="K25" s="26">
        <f t="shared" si="3"/>
        <v>2224</v>
      </c>
      <c r="L25" s="19"/>
      <c r="M25" s="19"/>
      <c r="N25" s="19"/>
    </row>
    <row r="26" spans="1:14" ht="15.6" x14ac:dyDescent="0.3">
      <c r="A26" s="7"/>
      <c r="B26" s="21" t="s">
        <v>28</v>
      </c>
      <c r="C26" s="22">
        <v>3887</v>
      </c>
      <c r="D26" s="23">
        <f t="shared" si="1"/>
        <v>9.7623999999999995</v>
      </c>
      <c r="E26" s="24">
        <f t="shared" si="4"/>
        <v>56.9</v>
      </c>
      <c r="F26" s="37"/>
      <c r="G26" s="25">
        <f t="shared" si="0"/>
        <v>89814</v>
      </c>
      <c r="H26" s="26">
        <v>5000</v>
      </c>
      <c r="I26" s="26">
        <f t="shared" si="2"/>
        <v>94814</v>
      </c>
      <c r="J26" s="27">
        <v>102058</v>
      </c>
      <c r="K26" s="26">
        <f t="shared" si="3"/>
        <v>7244</v>
      </c>
      <c r="L26" s="19"/>
      <c r="M26" s="19"/>
      <c r="N26" s="19"/>
    </row>
    <row r="27" spans="1:14" ht="15.6" x14ac:dyDescent="0.3">
      <c r="A27" s="7"/>
      <c r="B27" s="21" t="s">
        <v>29</v>
      </c>
      <c r="C27" s="22">
        <v>157</v>
      </c>
      <c r="D27" s="23">
        <f t="shared" si="1"/>
        <v>0.39429999999999998</v>
      </c>
      <c r="E27" s="24">
        <f t="shared" si="4"/>
        <v>57.3</v>
      </c>
      <c r="F27" s="37"/>
      <c r="G27" s="25">
        <f t="shared" si="0"/>
        <v>3628</v>
      </c>
      <c r="H27" s="26">
        <v>5000</v>
      </c>
      <c r="I27" s="26">
        <f t="shared" si="2"/>
        <v>8628</v>
      </c>
      <c r="J27" s="27">
        <v>10207</v>
      </c>
      <c r="K27" s="26">
        <f t="shared" si="3"/>
        <v>1579</v>
      </c>
      <c r="L27" s="19"/>
      <c r="M27" s="19"/>
      <c r="N27" s="19"/>
    </row>
    <row r="28" spans="1:14" ht="15.6" x14ac:dyDescent="0.3">
      <c r="A28" s="7"/>
      <c r="B28" s="21" t="s">
        <v>30</v>
      </c>
      <c r="C28" s="22">
        <v>7456</v>
      </c>
      <c r="D28" s="23">
        <f t="shared" si="1"/>
        <v>18.726099999999999</v>
      </c>
      <c r="E28" s="24">
        <f t="shared" si="4"/>
        <v>76</v>
      </c>
      <c r="F28" s="37"/>
      <c r="G28" s="25">
        <f t="shared" si="0"/>
        <v>172280</v>
      </c>
      <c r="H28" s="26">
        <v>5000</v>
      </c>
      <c r="I28" s="26">
        <f t="shared" si="2"/>
        <v>177280</v>
      </c>
      <c r="J28" s="27">
        <v>174092</v>
      </c>
      <c r="K28" s="26">
        <f t="shared" si="3"/>
        <v>-3188</v>
      </c>
      <c r="L28" s="19"/>
      <c r="M28" s="19"/>
      <c r="N28" s="19"/>
    </row>
    <row r="29" spans="1:14" ht="15.6" x14ac:dyDescent="0.3">
      <c r="A29" s="7"/>
      <c r="B29" s="21" t="s">
        <v>31</v>
      </c>
      <c r="C29" s="22">
        <v>855</v>
      </c>
      <c r="D29" s="23">
        <f t="shared" si="1"/>
        <v>2.1474000000000002</v>
      </c>
      <c r="E29" s="24">
        <f t="shared" si="4"/>
        <v>78.099999999999994</v>
      </c>
      <c r="F29" s="37"/>
      <c r="G29" s="25">
        <f t="shared" si="0"/>
        <v>19756</v>
      </c>
      <c r="H29" s="26">
        <v>5000</v>
      </c>
      <c r="I29" s="26">
        <f t="shared" si="2"/>
        <v>24756</v>
      </c>
      <c r="J29" s="27">
        <v>22276</v>
      </c>
      <c r="K29" s="26">
        <f t="shared" si="3"/>
        <v>-2480</v>
      </c>
      <c r="L29" s="19"/>
      <c r="M29" s="19"/>
      <c r="N29" s="19"/>
    </row>
    <row r="30" spans="1:14" ht="15.6" x14ac:dyDescent="0.3">
      <c r="A30" s="7"/>
      <c r="B30" s="31" t="s">
        <v>32</v>
      </c>
      <c r="C30" s="22">
        <v>23</v>
      </c>
      <c r="D30" s="23">
        <f t="shared" si="1"/>
        <v>5.7799999999999997E-2</v>
      </c>
      <c r="E30" s="24">
        <f t="shared" si="4"/>
        <v>78.2</v>
      </c>
      <c r="F30" s="37"/>
      <c r="G30" s="25">
        <f t="shared" si="0"/>
        <v>532</v>
      </c>
      <c r="H30" s="26">
        <v>5000</v>
      </c>
      <c r="I30" s="26">
        <f t="shared" si="2"/>
        <v>5532</v>
      </c>
      <c r="J30" s="27">
        <v>5515.69</v>
      </c>
      <c r="K30" s="26">
        <f t="shared" si="3"/>
        <v>-16.309999999999999</v>
      </c>
      <c r="L30" s="19"/>
      <c r="M30" s="19"/>
      <c r="N30" s="19"/>
    </row>
    <row r="31" spans="1:14" ht="15.6" x14ac:dyDescent="0.3">
      <c r="A31" s="7"/>
      <c r="B31" s="21" t="s">
        <v>33</v>
      </c>
      <c r="C31" s="22">
        <v>251</v>
      </c>
      <c r="D31" s="23">
        <f t="shared" si="1"/>
        <v>0.63039999999999996</v>
      </c>
      <c r="E31" s="24">
        <f t="shared" si="4"/>
        <v>78.8</v>
      </c>
      <c r="F31" s="37"/>
      <c r="G31" s="25">
        <f t="shared" si="0"/>
        <v>5800</v>
      </c>
      <c r="H31" s="26">
        <v>5000</v>
      </c>
      <c r="I31" s="26">
        <f t="shared" si="2"/>
        <v>10800</v>
      </c>
      <c r="J31" s="27">
        <v>13174</v>
      </c>
      <c r="K31" s="26">
        <f t="shared" si="3"/>
        <v>2374</v>
      </c>
      <c r="L31" s="19"/>
      <c r="M31" s="19"/>
      <c r="N31" s="19"/>
    </row>
    <row r="32" spans="1:14" ht="15.6" x14ac:dyDescent="0.3">
      <c r="A32" s="7"/>
      <c r="B32" s="21" t="s">
        <v>34</v>
      </c>
      <c r="C32" s="22">
        <v>891</v>
      </c>
      <c r="D32" s="23">
        <f t="shared" si="1"/>
        <v>2.2378</v>
      </c>
      <c r="E32" s="24">
        <f t="shared" si="4"/>
        <v>81</v>
      </c>
      <c r="F32" s="37"/>
      <c r="G32" s="25">
        <f t="shared" si="0"/>
        <v>20588</v>
      </c>
      <c r="H32" s="26">
        <v>5000</v>
      </c>
      <c r="I32" s="26">
        <f t="shared" si="2"/>
        <v>25588</v>
      </c>
      <c r="J32" s="32">
        <v>29733</v>
      </c>
      <c r="K32" s="26">
        <f t="shared" si="3"/>
        <v>4145</v>
      </c>
      <c r="L32" s="19"/>
      <c r="M32" s="19"/>
      <c r="N32" s="19"/>
    </row>
    <row r="33" spans="1:14" ht="15.6" x14ac:dyDescent="0.3">
      <c r="A33" s="7"/>
      <c r="B33" s="21" t="s">
        <v>35</v>
      </c>
      <c r="C33" s="22">
        <v>238</v>
      </c>
      <c r="D33" s="23">
        <f t="shared" si="1"/>
        <v>0.59770000000000001</v>
      </c>
      <c r="E33" s="24">
        <f t="shared" si="4"/>
        <v>81.599999999999994</v>
      </c>
      <c r="F33" s="37"/>
      <c r="G33" s="25">
        <f t="shared" si="0"/>
        <v>5499</v>
      </c>
      <c r="H33" s="26">
        <v>5000</v>
      </c>
      <c r="I33" s="26">
        <f t="shared" si="2"/>
        <v>10499</v>
      </c>
      <c r="J33" s="27">
        <v>10594</v>
      </c>
      <c r="K33" s="26">
        <f t="shared" si="3"/>
        <v>95</v>
      </c>
      <c r="L33" s="19"/>
      <c r="M33" s="19"/>
      <c r="N33" s="19"/>
    </row>
    <row r="34" spans="1:14" ht="15.6" x14ac:dyDescent="0.3">
      <c r="A34" s="7"/>
      <c r="B34" s="29" t="s">
        <v>36</v>
      </c>
      <c r="C34" s="22">
        <v>52</v>
      </c>
      <c r="D34" s="23">
        <f t="shared" si="1"/>
        <v>0.13059999999999999</v>
      </c>
      <c r="E34" s="24">
        <f t="shared" si="4"/>
        <v>81.7</v>
      </c>
      <c r="F34" s="37"/>
      <c r="G34" s="25">
        <f t="shared" si="0"/>
        <v>1202</v>
      </c>
      <c r="H34" s="26">
        <v>5000</v>
      </c>
      <c r="I34" s="26">
        <f t="shared" si="2"/>
        <v>6202</v>
      </c>
      <c r="J34" s="27">
        <v>7262</v>
      </c>
      <c r="K34" s="26">
        <f t="shared" si="3"/>
        <v>1060</v>
      </c>
      <c r="L34" s="19"/>
      <c r="M34" s="19"/>
      <c r="N34" s="19"/>
    </row>
    <row r="35" spans="1:14" ht="15.6" x14ac:dyDescent="0.3">
      <c r="A35" s="7"/>
      <c r="B35" s="31" t="s">
        <v>37</v>
      </c>
      <c r="C35" s="22">
        <v>268</v>
      </c>
      <c r="D35" s="23">
        <f t="shared" si="1"/>
        <v>0.67310000000000003</v>
      </c>
      <c r="E35" s="24">
        <f t="shared" si="4"/>
        <v>82.4</v>
      </c>
      <c r="F35" s="37"/>
      <c r="G35" s="25">
        <f>((D35/100)*$N$3)</f>
        <v>6193</v>
      </c>
      <c r="H35" s="26">
        <v>5000</v>
      </c>
      <c r="I35" s="26">
        <f t="shared" si="2"/>
        <v>11193</v>
      </c>
      <c r="J35" s="27">
        <v>12184.31</v>
      </c>
      <c r="K35" s="26">
        <f t="shared" si="3"/>
        <v>991.31</v>
      </c>
      <c r="L35" s="19"/>
      <c r="M35" s="19"/>
      <c r="N35" s="19"/>
    </row>
    <row r="36" spans="1:14" ht="15.6" x14ac:dyDescent="0.3">
      <c r="A36" s="7"/>
      <c r="B36" s="21" t="s">
        <v>38</v>
      </c>
      <c r="C36" s="22">
        <v>5963</v>
      </c>
      <c r="D36" s="23">
        <f t="shared" si="1"/>
        <v>14.9764</v>
      </c>
      <c r="E36" s="24">
        <f t="shared" si="4"/>
        <v>97.4</v>
      </c>
      <c r="F36" s="37"/>
      <c r="G36" s="25">
        <f>(D36/100)*$N$3</f>
        <v>137783</v>
      </c>
      <c r="H36" s="26">
        <v>5000</v>
      </c>
      <c r="I36" s="26">
        <f t="shared" si="2"/>
        <v>142783</v>
      </c>
      <c r="J36" s="27">
        <v>130295</v>
      </c>
      <c r="K36" s="26">
        <f t="shared" si="3"/>
        <v>-12488</v>
      </c>
      <c r="L36" s="19"/>
      <c r="M36" s="19"/>
      <c r="N36" s="19"/>
    </row>
    <row r="37" spans="1:14" ht="15.6" x14ac:dyDescent="0.3">
      <c r="A37" s="7"/>
      <c r="B37" s="21" t="s">
        <v>39</v>
      </c>
      <c r="C37" s="22">
        <v>11</v>
      </c>
      <c r="D37" s="23">
        <f t="shared" si="1"/>
        <v>2.76E-2</v>
      </c>
      <c r="E37" s="24">
        <f t="shared" si="4"/>
        <v>97.4</v>
      </c>
      <c r="F37" s="37"/>
      <c r="G37" s="25">
        <f>(D37/100)*$N$3</f>
        <v>254</v>
      </c>
      <c r="H37" s="26">
        <v>5000</v>
      </c>
      <c r="I37" s="26">
        <f t="shared" si="2"/>
        <v>5254</v>
      </c>
      <c r="J37" s="27">
        <v>5506</v>
      </c>
      <c r="K37" s="26">
        <f t="shared" si="3"/>
        <v>252</v>
      </c>
      <c r="L37" s="19"/>
      <c r="M37" s="19"/>
      <c r="N37" s="19"/>
    </row>
    <row r="38" spans="1:14" ht="15.6" x14ac:dyDescent="0.3">
      <c r="A38" s="7"/>
      <c r="B38" s="21" t="s">
        <v>40</v>
      </c>
      <c r="C38" s="22">
        <v>1008</v>
      </c>
      <c r="D38" s="23">
        <f t="shared" si="1"/>
        <v>2.5316000000000001</v>
      </c>
      <c r="E38" s="24">
        <f t="shared" si="4"/>
        <v>99.9</v>
      </c>
      <c r="F38" s="37"/>
      <c r="G38" s="25">
        <f>(D38/100)*$N$3</f>
        <v>23291</v>
      </c>
      <c r="H38" s="26">
        <v>5000</v>
      </c>
      <c r="I38" s="26">
        <f t="shared" si="2"/>
        <v>28291</v>
      </c>
      <c r="J38" s="27">
        <v>28571</v>
      </c>
      <c r="K38" s="26">
        <f t="shared" si="3"/>
        <v>280</v>
      </c>
      <c r="L38" s="19"/>
      <c r="M38" s="19"/>
      <c r="N38" s="19"/>
    </row>
    <row r="39" spans="1:14" ht="15.6" x14ac:dyDescent="0.3">
      <c r="A39" s="7"/>
      <c r="B39" s="21" t="s">
        <v>4</v>
      </c>
      <c r="C39" s="22">
        <f>SUM(C2:C38)</f>
        <v>39816</v>
      </c>
      <c r="D39" s="22">
        <f>SUM(D2:D38)</f>
        <v>100</v>
      </c>
      <c r="E39" s="21"/>
      <c r="F39" s="37"/>
      <c r="G39" s="19"/>
      <c r="H39" s="19"/>
      <c r="I39" s="19"/>
      <c r="J39" s="19"/>
      <c r="K39" s="19"/>
      <c r="L39" s="19"/>
      <c r="M39" s="19"/>
      <c r="N39" s="19"/>
    </row>
    <row r="40" spans="1:14" ht="15.6" x14ac:dyDescent="0.3">
      <c r="A40" s="8"/>
      <c r="B40" s="33" t="s">
        <v>42</v>
      </c>
      <c r="C40" s="33"/>
      <c r="D40" s="33"/>
      <c r="E40" s="33"/>
      <c r="F40" s="34"/>
      <c r="G40" s="35">
        <f>SUM(G3:G39)</f>
        <v>920000</v>
      </c>
      <c r="H40" s="26">
        <f>SUM(H3:H39)</f>
        <v>180000</v>
      </c>
      <c r="I40" s="26">
        <f>SUM(I3:I38)</f>
        <v>1100000</v>
      </c>
      <c r="J40" s="26">
        <f>SUM(J3:J38)</f>
        <v>1100000</v>
      </c>
      <c r="K40" s="26">
        <f>SUM(K3:K39)</f>
        <v>0</v>
      </c>
      <c r="L40" s="19"/>
      <c r="M40" s="19"/>
      <c r="N40" s="19"/>
    </row>
    <row r="41" spans="1:14" x14ac:dyDescent="0.3">
      <c r="C41" s="1"/>
      <c r="D41" s="1"/>
      <c r="E41" s="1"/>
    </row>
    <row r="42" spans="1:14" x14ac:dyDescent="0.3">
      <c r="C42" s="1"/>
      <c r="D42" s="1"/>
      <c r="E42" s="1"/>
    </row>
    <row r="44" spans="1:14" x14ac:dyDescent="0.3">
      <c r="B44" s="2" t="s">
        <v>47</v>
      </c>
      <c r="C44" s="6">
        <f>I13+I30+I35</f>
        <v>22164</v>
      </c>
      <c r="L44" t="s">
        <v>50</v>
      </c>
    </row>
    <row r="45" spans="1:14" x14ac:dyDescent="0.3">
      <c r="B45" s="4" t="s">
        <v>36</v>
      </c>
      <c r="C45" t="s">
        <v>49</v>
      </c>
      <c r="I45" s="3">
        <v>6202</v>
      </c>
      <c r="J45" s="3"/>
      <c r="K45" s="3"/>
    </row>
    <row r="46" spans="1:14" x14ac:dyDescent="0.3">
      <c r="B46" s="4" t="s">
        <v>12</v>
      </c>
      <c r="C46" t="s">
        <v>49</v>
      </c>
      <c r="I46" s="3">
        <v>8281</v>
      </c>
      <c r="J46" s="3"/>
      <c r="K46" s="3"/>
      <c r="L46" t="s">
        <v>51</v>
      </c>
    </row>
    <row r="47" spans="1:14" x14ac:dyDescent="0.3">
      <c r="H47" t="s">
        <v>43</v>
      </c>
      <c r="I47" s="3">
        <f>I40-I45-I46</f>
        <v>1085517</v>
      </c>
      <c r="J47" s="3"/>
      <c r="K47" s="3"/>
    </row>
  </sheetData>
  <mergeCells count="2">
    <mergeCell ref="B1:E1"/>
    <mergeCell ref="B40:E40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Resident births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Hogg</dc:creator>
  <cp:lastModifiedBy>Mimi Luther</cp:lastModifiedBy>
  <dcterms:created xsi:type="dcterms:W3CDTF">2020-04-15T18:45:42Z</dcterms:created>
  <dcterms:modified xsi:type="dcterms:W3CDTF">2022-07-12T20:11:14Z</dcterms:modified>
</cp:coreProperties>
</file>