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organcowling/Documents/CLHO Executive Director/CLHO Budget/FY 21-22/"/>
    </mc:Choice>
  </mc:AlternateContent>
  <xr:revisionPtr revIDLastSave="0" documentId="13_ncr:1_{21DF2CD8-5D2F-D348-A778-30462AB0A0CC}" xr6:coauthVersionLast="46" xr6:coauthVersionMax="46" xr10:uidLastSave="{00000000-0000-0000-0000-000000000000}"/>
  <bookViews>
    <workbookView xWindow="40" yWindow="500" windowWidth="23620" windowHeight="15380" tabRatio="500" xr2:uid="{00000000-000D-0000-FFFF-FFFF00000000}"/>
  </bookViews>
  <sheets>
    <sheet name="20 v 21 v 22" sheetId="1" r:id="rId1"/>
    <sheet name="Line Items" sheetId="2" r:id="rId2"/>
    <sheet name="Personn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9" i="1" l="1"/>
  <c r="I28" i="1"/>
  <c r="F14" i="1"/>
  <c r="F58" i="1"/>
  <c r="F52" i="1"/>
  <c r="F42" i="1"/>
  <c r="F28" i="1"/>
  <c r="F59" i="1" s="1"/>
  <c r="F60" i="1" l="1"/>
  <c r="I58" i="1"/>
  <c r="I14" i="1"/>
  <c r="I52" i="1"/>
  <c r="I42" i="1"/>
  <c r="H28" i="1"/>
  <c r="H42" i="1"/>
  <c r="H52" i="1"/>
  <c r="H58" i="1"/>
  <c r="F19" i="3"/>
  <c r="F17" i="3"/>
  <c r="E16" i="3"/>
  <c r="E15" i="3"/>
  <c r="F16" i="3"/>
  <c r="F15" i="3"/>
  <c r="E5" i="3"/>
  <c r="E4" i="3"/>
  <c r="F4" i="3" s="1"/>
  <c r="F14" i="3"/>
  <c r="F12" i="3"/>
  <c r="F13" i="3"/>
  <c r="B9" i="3"/>
  <c r="E14" i="3"/>
  <c r="D14" i="3"/>
  <c r="D19" i="3" s="1"/>
  <c r="C9" i="3"/>
  <c r="D8" i="3"/>
  <c r="F25" i="3"/>
  <c r="E36" i="3" s="1"/>
  <c r="E26" i="3"/>
  <c r="F26" i="3" s="1"/>
  <c r="D29" i="3"/>
  <c r="F27" i="3"/>
  <c r="B30" i="3"/>
  <c r="C30" i="3"/>
  <c r="D35" i="3"/>
  <c r="D40" i="3" s="1"/>
  <c r="E35" i="3"/>
  <c r="G52" i="1"/>
  <c r="G42" i="1"/>
  <c r="G58" i="1"/>
  <c r="G39" i="3"/>
  <c r="G38" i="3"/>
  <c r="G28" i="1"/>
  <c r="G14" i="1"/>
  <c r="E52" i="1"/>
  <c r="E52" i="3"/>
  <c r="E54" i="3"/>
  <c r="E44" i="3"/>
  <c r="F44" i="3" s="1"/>
  <c r="E45" i="3"/>
  <c r="F45" i="3" s="1"/>
  <c r="E58" i="3"/>
  <c r="F46" i="3"/>
  <c r="D54" i="3"/>
  <c r="D55" i="3" s="1"/>
  <c r="D57" i="3"/>
  <c r="E14" i="1"/>
  <c r="E58" i="1"/>
  <c r="E28" i="1"/>
  <c r="E42" i="1"/>
  <c r="D48" i="3"/>
  <c r="B49" i="3"/>
  <c r="C49" i="3"/>
  <c r="H59" i="1" l="1"/>
  <c r="I60" i="1"/>
  <c r="E59" i="1"/>
  <c r="E60" i="1" s="1"/>
  <c r="E61" i="1" s="1"/>
  <c r="G59" i="1"/>
  <c r="G60" i="1" s="1"/>
  <c r="E8" i="3"/>
  <c r="F8" i="3" s="1"/>
  <c r="F5" i="3"/>
  <c r="E17" i="3" s="1"/>
  <c r="E19" i="3" s="1"/>
  <c r="E37" i="3"/>
  <c r="E38" i="3" s="1"/>
  <c r="E40" i="3" s="1"/>
  <c r="G40" i="3"/>
  <c r="D60" i="3"/>
  <c r="F47" i="3" s="1"/>
  <c r="E48" i="3"/>
  <c r="F48" i="3" s="1"/>
  <c r="E55" i="3"/>
  <c r="E57" i="3"/>
  <c r="F9" i="3" l="1"/>
  <c r="E29" i="3"/>
  <c r="F29" i="3" s="1"/>
  <c r="F30" i="3" s="1"/>
  <c r="F49" i="3"/>
  <c r="E60" i="3"/>
</calcChain>
</file>

<file path=xl/sharedStrings.xml><?xml version="1.0" encoding="utf-8"?>
<sst xmlns="http://schemas.openxmlformats.org/spreadsheetml/2006/main" count="222" uniqueCount="148">
  <si>
    <t>Income</t>
  </si>
  <si>
    <t>County Dues</t>
  </si>
  <si>
    <t>CLEHS Dues</t>
  </si>
  <si>
    <t>Total Income</t>
  </si>
  <si>
    <t>Expenses</t>
  </si>
  <si>
    <t>Bookkeeper</t>
    <phoneticPr fontId="0" type="noConversion"/>
  </si>
  <si>
    <t>CLEHS</t>
    <phoneticPr fontId="0" type="noConversion"/>
  </si>
  <si>
    <t>Corporation Fee</t>
    <phoneticPr fontId="0" type="noConversion"/>
  </si>
  <si>
    <t>Financial Filing</t>
    <phoneticPr fontId="0" type="noConversion"/>
  </si>
  <si>
    <t>Meetings</t>
    <phoneticPr fontId="0" type="noConversion"/>
  </si>
  <si>
    <t>Postage and Delivery</t>
    <phoneticPr fontId="0" type="noConversion"/>
  </si>
  <si>
    <t>Printing</t>
    <phoneticPr fontId="0" type="noConversion"/>
  </si>
  <si>
    <t>Rent</t>
  </si>
  <si>
    <t>Supplies</t>
    <phoneticPr fontId="0" type="noConversion"/>
  </si>
  <si>
    <t>Travel Expenses</t>
    <phoneticPr fontId="0" type="noConversion"/>
  </si>
  <si>
    <t>State Travel</t>
    <phoneticPr fontId="0" type="noConversion"/>
  </si>
  <si>
    <t>Workforce Development</t>
  </si>
  <si>
    <t>Total Expenses</t>
  </si>
  <si>
    <t xml:space="preserve">Cell Phone </t>
  </si>
  <si>
    <t>Communications</t>
  </si>
  <si>
    <t>Mentorship</t>
  </si>
  <si>
    <t>Personnel</t>
  </si>
  <si>
    <t>Executive Director</t>
  </si>
  <si>
    <t>Program Manager</t>
  </si>
  <si>
    <t>Admin Fee</t>
  </si>
  <si>
    <t>Benefits</t>
  </si>
  <si>
    <t xml:space="preserve">Payroll Taxes </t>
  </si>
  <si>
    <t>Business Insurance</t>
  </si>
  <si>
    <t>Web Development</t>
  </si>
  <si>
    <t>Legislative</t>
  </si>
  <si>
    <t>Trainers</t>
  </si>
  <si>
    <t>Member Travel</t>
  </si>
  <si>
    <t>Contractors</t>
  </si>
  <si>
    <t>Retreat</t>
  </si>
  <si>
    <t>Conference Sponsorships</t>
  </si>
  <si>
    <t>Contracted Subtotal</t>
  </si>
  <si>
    <t>Personnel Subtotal</t>
  </si>
  <si>
    <t>Expense Line items</t>
  </si>
  <si>
    <t>Bookkepper</t>
  </si>
  <si>
    <t>Line Item</t>
  </si>
  <si>
    <t>Explanation</t>
  </si>
  <si>
    <t>Non-profit accounting support CLHO budget and grant reporting</t>
  </si>
  <si>
    <t>CLEHS</t>
  </si>
  <si>
    <t>Any regular expenses for the CLEHS caucus</t>
  </si>
  <si>
    <t>Cell Phone</t>
  </si>
  <si>
    <t>Programmatic Areas</t>
  </si>
  <si>
    <t>Operating</t>
  </si>
  <si>
    <t>Contracted Services</t>
  </si>
  <si>
    <t>Facilitator</t>
  </si>
  <si>
    <t>Contractor</t>
  </si>
  <si>
    <t xml:space="preserve">Operating </t>
  </si>
  <si>
    <t>Corporation Fee</t>
  </si>
  <si>
    <t>Financial Filing</t>
  </si>
  <si>
    <t>Meetings</t>
  </si>
  <si>
    <t>Postage &amp; Delivery</t>
  </si>
  <si>
    <t>Printing</t>
  </si>
  <si>
    <t>$50 for postage</t>
  </si>
  <si>
    <t>Utilities</t>
  </si>
  <si>
    <t>Interest</t>
  </si>
  <si>
    <t>Supplies</t>
  </si>
  <si>
    <t>Travel Expenses</t>
  </si>
  <si>
    <t>SACCHO</t>
  </si>
  <si>
    <t>National travel to conferences for CLHO staff</t>
  </si>
  <si>
    <t>State Travel</t>
  </si>
  <si>
    <t xml:space="preserve">Travel to LHDs, Legislative trips, visits </t>
  </si>
  <si>
    <t>Operating/ Legislative</t>
  </si>
  <si>
    <t>Lights, internet for office</t>
  </si>
  <si>
    <t>Conference Sponsorship</t>
  </si>
  <si>
    <t>cLEHS</t>
  </si>
  <si>
    <t>Travel Subtotal</t>
  </si>
  <si>
    <t>Workforce Subtotal</t>
  </si>
  <si>
    <t>HO Caucus</t>
  </si>
  <si>
    <t xml:space="preserve">HO - CME </t>
  </si>
  <si>
    <t>National Travel</t>
  </si>
  <si>
    <t>Intern/ Fellow Stipend</t>
  </si>
  <si>
    <t>office supplies</t>
  </si>
  <si>
    <t>County Health Rankings</t>
  </si>
  <si>
    <t>Subscription Services</t>
  </si>
  <si>
    <t>2018-19</t>
  </si>
  <si>
    <t xml:space="preserve">SHARE - NW </t>
  </si>
  <si>
    <t>CLHO 2 Employees use their cell phones as work phones and are reimbursed $75 per month</t>
  </si>
  <si>
    <t>Annual Contract for CLHO website</t>
  </si>
  <si>
    <t>CLHO Sponsorship of Annual OPHA Conference</t>
  </si>
  <si>
    <t>Cover costs of retreat</t>
  </si>
  <si>
    <t>AD&amp;D</t>
  </si>
  <si>
    <t>Retirement</t>
  </si>
  <si>
    <t>Payroll</t>
  </si>
  <si>
    <t>2018-19 Changes</t>
  </si>
  <si>
    <t>COLA/ Merit Est.</t>
  </si>
  <si>
    <t>Benefits per month</t>
  </si>
  <si>
    <t>Total Benefits</t>
  </si>
  <si>
    <t>Paychex fee</t>
  </si>
  <si>
    <t>Paychex Payroll Fee</t>
  </si>
  <si>
    <t>Salary based on approved scale</t>
  </si>
  <si>
    <t>Includes CLHO retirement plan matching 9% and health, dental and accidnetal death &amp; dismemberment</t>
  </si>
  <si>
    <t>Taxes</t>
  </si>
  <si>
    <t xml:space="preserve">Printing of materials such as business cards, materials for meetings etc. </t>
  </si>
  <si>
    <t>Food/ coffee for CLHO meetings</t>
  </si>
  <si>
    <t>Business Registration Fee w/ Secretary of State's office</t>
  </si>
  <si>
    <t>Payment to the CPA firm for 990 Tax Filing</t>
  </si>
  <si>
    <t>Payroll Fee</t>
  </si>
  <si>
    <t>Reserves needed to balance budget</t>
  </si>
  <si>
    <t xml:space="preserve">Contracted Services </t>
  </si>
  <si>
    <t>Difference between Income &amp; Expenses</t>
  </si>
  <si>
    <t>Expenses paid to support Continuing Medical Expenses (CMEs) for Hos</t>
  </si>
  <si>
    <t>2019-20</t>
  </si>
  <si>
    <t>Grants</t>
  </si>
  <si>
    <t>2018-19 Budget</t>
  </si>
  <si>
    <t xml:space="preserve">2017-18 YTD </t>
  </si>
  <si>
    <t>Health &amp; Dental Ins</t>
  </si>
  <si>
    <t>2019-20 Totals</t>
  </si>
  <si>
    <t>Retreat travel support</t>
  </si>
  <si>
    <t xml:space="preserve"> CLHO Annual Budget - 2020-21 Budget in Development</t>
  </si>
  <si>
    <t>2020-21</t>
  </si>
  <si>
    <t>2020-21 Payroll</t>
  </si>
  <si>
    <t>2019-20 Budget</t>
  </si>
  <si>
    <t xml:space="preserve">2019-20 YTD* </t>
  </si>
  <si>
    <t>Benefit costs</t>
  </si>
  <si>
    <t>Health &amp; Dental</t>
  </si>
  <si>
    <t>A &amp; D Insurance</t>
  </si>
  <si>
    <t>subtotal</t>
  </si>
  <si>
    <t>ED Retirement</t>
  </si>
  <si>
    <t>PM Retirement</t>
  </si>
  <si>
    <t>Retirement fees</t>
  </si>
  <si>
    <t>NWCPHP</t>
  </si>
  <si>
    <t>OHA Contract (Conference Support)</t>
  </si>
  <si>
    <t>2020-21 CLHO Budget Explained</t>
  </si>
  <si>
    <t>Zoom, BillTracker &amp; Capitol Club dues</t>
  </si>
  <si>
    <t>CLHO -sponsored travel for members to training/retreat</t>
  </si>
  <si>
    <t>Support leadership development of CLHO staff</t>
  </si>
  <si>
    <t>2019-20 Changes</t>
  </si>
  <si>
    <t xml:space="preserve">2019-20 Payroll </t>
  </si>
  <si>
    <t>*YTD - 3/31/20</t>
  </si>
  <si>
    <t>2021-22</t>
  </si>
  <si>
    <t>2020-21 Budget</t>
  </si>
  <si>
    <t xml:space="preserve">2020-21 YTD* </t>
  </si>
  <si>
    <t>2021-22 Changes</t>
  </si>
  <si>
    <t>2021-22 Totals</t>
  </si>
  <si>
    <t>2020-21 YTD</t>
  </si>
  <si>
    <t>2021-22 Proposed Budget</t>
  </si>
  <si>
    <t>*YTD - March 31, 2021</t>
  </si>
  <si>
    <t>Equipment Replacement</t>
  </si>
  <si>
    <t>Staff Trainings</t>
  </si>
  <si>
    <t xml:space="preserve">General Liability, Automobile, Crime insurance, </t>
  </si>
  <si>
    <t>1510 for Paychex to run payroll</t>
  </si>
  <si>
    <t>2019-20 Actuals</t>
  </si>
  <si>
    <t>CLHO Staff Trainng</t>
  </si>
  <si>
    <t>Pass thru- to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</si>
</sst>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[$$-409]* #,##0.00_ ;_-[$$-409]* \-#,##0.00\ ;_-[$$-409]* &quot;-&quot;??_ ;_-@_ "/>
    <numFmt numFmtId="167" formatCode="&quot;$&quot;#,##0;[Red]&quot;$&quot;#,##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Verdana"/>
      <family val="2"/>
    </font>
    <font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1">
    <xf numFmtId="0" fontId="0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165" fontId="0" fillId="0" borderId="1" xfId="1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4" fillId="0" borderId="0" xfId="0" applyFont="1" applyFill="1" applyBorder="1"/>
    <xf numFmtId="164" fontId="0" fillId="0" borderId="0" xfId="0" applyNumberFormat="1" applyBorder="1"/>
    <xf numFmtId="164" fontId="0" fillId="0" borderId="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/>
    <xf numFmtId="9" fontId="0" fillId="0" borderId="0" xfId="0" applyNumberFormat="1"/>
    <xf numFmtId="166" fontId="0" fillId="0" borderId="0" xfId="0" applyNumberFormat="1"/>
    <xf numFmtId="164" fontId="0" fillId="0" borderId="0" xfId="0" applyNumberForma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0" fillId="0" borderId="2" xfId="0" applyFont="1" applyFill="1" applyBorder="1"/>
    <xf numFmtId="165" fontId="0" fillId="0" borderId="1" xfId="1" applyFont="1" applyFill="1" applyBorder="1" applyAlignment="1">
      <alignment horizontal="center" vertical="center" wrapText="1"/>
    </xf>
    <xf numFmtId="165" fontId="0" fillId="0" borderId="1" xfId="1" applyFont="1" applyFill="1" applyBorder="1" applyAlignment="1">
      <alignment horizontal="center" wrapText="1"/>
    </xf>
    <xf numFmtId="0" fontId="9" fillId="0" borderId="1" xfId="0" applyFont="1" applyFill="1" applyBorder="1"/>
    <xf numFmtId="0" fontId="0" fillId="0" borderId="0" xfId="0" applyFont="1" applyFill="1"/>
    <xf numFmtId="167" fontId="0" fillId="0" borderId="1" xfId="0" applyNumberFormat="1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2" fillId="0" borderId="2" xfId="0" applyFont="1" applyFill="1" applyBorder="1"/>
    <xf numFmtId="0" fontId="13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9" fontId="0" fillId="0" borderId="1" xfId="124" applyFont="1" applyFill="1" applyBorder="1"/>
    <xf numFmtId="44" fontId="0" fillId="0" borderId="0" xfId="0" applyNumberFormat="1"/>
    <xf numFmtId="0" fontId="14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/>
    <xf numFmtId="0" fontId="0" fillId="0" borderId="0" xfId="0" applyFill="1"/>
    <xf numFmtId="167" fontId="0" fillId="0" borderId="0" xfId="0" applyNumberFormat="1" applyFont="1" applyFill="1"/>
    <xf numFmtId="167" fontId="0" fillId="0" borderId="0" xfId="0" applyNumberFormat="1" applyFill="1"/>
    <xf numFmtId="0" fontId="0" fillId="0" borderId="0" xfId="0" applyNumberFormat="1"/>
    <xf numFmtId="0" fontId="16" fillId="0" borderId="0" xfId="0" applyFont="1"/>
    <xf numFmtId="167" fontId="15" fillId="0" borderId="0" xfId="0" applyNumberFormat="1" applyFont="1" applyFill="1"/>
    <xf numFmtId="0" fontId="7" fillId="2" borderId="2" xfId="0" applyFont="1" applyFill="1" applyBorder="1"/>
    <xf numFmtId="0" fontId="7" fillId="2" borderId="1" xfId="0" applyFont="1" applyFill="1" applyBorder="1"/>
    <xf numFmtId="0" fontId="12" fillId="2" borderId="1" xfId="0" applyFont="1" applyFill="1" applyBorder="1"/>
    <xf numFmtId="167" fontId="0" fillId="2" borderId="1" xfId="0" applyNumberFormat="1" applyFont="1" applyFill="1" applyBorder="1"/>
    <xf numFmtId="9" fontId="0" fillId="2" borderId="1" xfId="124" applyFont="1" applyFill="1" applyBorder="1"/>
    <xf numFmtId="167" fontId="14" fillId="0" borderId="1" xfId="0" applyNumberFormat="1" applyFont="1" applyFill="1" applyBorder="1"/>
    <xf numFmtId="0" fontId="14" fillId="3" borderId="1" xfId="0" applyFont="1" applyFill="1" applyBorder="1" applyAlignment="1">
      <alignment horizontal="center" vertical="center" wrapText="1"/>
    </xf>
    <xf numFmtId="167" fontId="0" fillId="3" borderId="1" xfId="0" applyNumberFormat="1" applyFont="1" applyFill="1" applyBorder="1"/>
    <xf numFmtId="167" fontId="0" fillId="3" borderId="0" xfId="0" applyNumberFormat="1" applyFont="1" applyFill="1"/>
    <xf numFmtId="167" fontId="0" fillId="3" borderId="0" xfId="0" applyNumberFormat="1" applyFill="1"/>
    <xf numFmtId="0" fontId="14" fillId="3" borderId="1" xfId="0" applyFont="1" applyFill="1" applyBorder="1" applyAlignment="1">
      <alignment horizontal="center" vertical="center"/>
    </xf>
    <xf numFmtId="167" fontId="15" fillId="3" borderId="0" xfId="0" applyNumberFormat="1" applyFont="1" applyFill="1"/>
    <xf numFmtId="0" fontId="0" fillId="2" borderId="2" xfId="0" applyFont="1" applyFill="1" applyBorder="1"/>
    <xf numFmtId="0" fontId="0" fillId="2" borderId="1" xfId="0" applyFont="1" applyFill="1" applyBorder="1"/>
    <xf numFmtId="0" fontId="12" fillId="2" borderId="2" xfId="0" applyFont="1" applyFill="1" applyBorder="1"/>
  </cellXfs>
  <cellStyles count="26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Normal" xfId="0" builtinId="0"/>
    <cellStyle name="Percent" xfId="12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3" zoomScale="158" zoomScaleNormal="158" zoomScalePageLayoutView="150" workbookViewId="0">
      <selection activeCell="I14" sqref="I14"/>
    </sheetView>
  </sheetViews>
  <sheetFormatPr baseColWidth="10" defaultRowHeight="16" x14ac:dyDescent="0.2"/>
  <cols>
    <col min="1" max="1" width="3.33203125" customWidth="1"/>
    <col min="2" max="2" width="4.6640625" customWidth="1"/>
    <col min="3" max="3" width="5.33203125" customWidth="1"/>
    <col min="4" max="4" width="22.33203125" customWidth="1"/>
    <col min="5" max="7" width="13.6640625" customWidth="1"/>
    <col min="8" max="8" width="13" customWidth="1"/>
    <col min="9" max="9" width="11.6640625" customWidth="1"/>
    <col min="10" max="10" width="11" customWidth="1"/>
  </cols>
  <sheetData>
    <row r="1" spans="1:11" ht="18" x14ac:dyDescent="0.2">
      <c r="A1" s="17" t="s">
        <v>112</v>
      </c>
      <c r="B1" s="20"/>
      <c r="C1" s="17"/>
      <c r="D1" s="17"/>
      <c r="E1" s="18"/>
      <c r="F1" s="18"/>
      <c r="G1" s="18"/>
      <c r="H1" s="18"/>
      <c r="I1" s="18"/>
      <c r="J1" s="18"/>
    </row>
    <row r="2" spans="1:11" ht="18" x14ac:dyDescent="0.2">
      <c r="A2" s="17"/>
      <c r="B2" s="20"/>
      <c r="C2" s="17"/>
      <c r="D2" s="17"/>
      <c r="E2" s="18"/>
      <c r="F2" s="18"/>
      <c r="G2" s="18"/>
      <c r="H2" s="18"/>
      <c r="I2" s="18"/>
      <c r="J2" s="18"/>
    </row>
    <row r="3" spans="1:11" x14ac:dyDescent="0.2">
      <c r="A3" s="3"/>
      <c r="B3" s="21"/>
      <c r="C3" s="3"/>
      <c r="D3" s="3"/>
      <c r="E3" s="18"/>
      <c r="F3" s="18"/>
      <c r="G3" s="18"/>
      <c r="H3" s="18"/>
      <c r="I3" s="18"/>
      <c r="J3" s="18"/>
    </row>
    <row r="4" spans="1:11" ht="60" x14ac:dyDescent="0.2">
      <c r="A4" s="32" t="s">
        <v>0</v>
      </c>
      <c r="B4" s="33"/>
      <c r="C4" s="34"/>
      <c r="D4" s="34"/>
      <c r="E4" s="37" t="s">
        <v>115</v>
      </c>
      <c r="F4" s="51" t="s">
        <v>145</v>
      </c>
      <c r="G4" s="37" t="s">
        <v>134</v>
      </c>
      <c r="H4" s="55" t="s">
        <v>138</v>
      </c>
      <c r="I4" s="37" t="s">
        <v>139</v>
      </c>
      <c r="J4" s="37"/>
      <c r="K4" t="s">
        <v>140</v>
      </c>
    </row>
    <row r="5" spans="1:11" x14ac:dyDescent="0.2">
      <c r="A5" s="29"/>
      <c r="B5" s="30" t="s">
        <v>1</v>
      </c>
      <c r="C5" s="29"/>
      <c r="D5" s="29"/>
      <c r="E5" s="27">
        <v>199886</v>
      </c>
      <c r="F5" s="52">
        <v>199310</v>
      </c>
      <c r="G5" s="27">
        <v>201180.88</v>
      </c>
      <c r="H5" s="52">
        <v>201181</v>
      </c>
      <c r="I5" s="27">
        <v>202620</v>
      </c>
      <c r="J5" s="35"/>
    </row>
    <row r="6" spans="1:11" x14ac:dyDescent="0.2">
      <c r="A6" s="29"/>
      <c r="B6" s="30" t="s">
        <v>125</v>
      </c>
      <c r="C6" s="29"/>
      <c r="D6" s="29"/>
      <c r="E6" s="27">
        <v>4250</v>
      </c>
      <c r="F6" s="52">
        <v>0</v>
      </c>
      <c r="G6" s="27">
        <v>5000</v>
      </c>
      <c r="H6" s="52">
        <v>5000</v>
      </c>
      <c r="I6" s="27">
        <v>5000</v>
      </c>
      <c r="J6" s="35"/>
    </row>
    <row r="7" spans="1:11" ht="19" x14ac:dyDescent="0.25">
      <c r="A7" s="29"/>
      <c r="B7" s="30" t="s">
        <v>2</v>
      </c>
      <c r="C7" s="29"/>
      <c r="D7" s="29"/>
      <c r="E7" s="27">
        <v>650</v>
      </c>
      <c r="F7" s="52">
        <v>675</v>
      </c>
      <c r="G7" s="50"/>
      <c r="H7" s="52"/>
      <c r="I7" s="27"/>
      <c r="J7" s="35"/>
    </row>
    <row r="8" spans="1:11" x14ac:dyDescent="0.2">
      <c r="A8" s="29"/>
      <c r="B8" s="30" t="s">
        <v>71</v>
      </c>
      <c r="C8" s="29"/>
      <c r="D8" s="29"/>
      <c r="E8" s="27"/>
      <c r="F8" s="52"/>
      <c r="G8" s="27"/>
      <c r="H8" s="52"/>
      <c r="I8" s="27"/>
      <c r="J8" s="38"/>
    </row>
    <row r="9" spans="1:11" x14ac:dyDescent="0.2">
      <c r="A9" s="29"/>
      <c r="B9" s="30" t="s">
        <v>106</v>
      </c>
      <c r="C9" s="29"/>
      <c r="D9" s="29"/>
      <c r="E9" s="27"/>
      <c r="F9" s="52"/>
      <c r="G9" s="27"/>
      <c r="H9" s="52"/>
      <c r="I9" s="27"/>
      <c r="J9" s="38"/>
    </row>
    <row r="10" spans="1:11" x14ac:dyDescent="0.2">
      <c r="A10" s="29"/>
      <c r="B10" s="22"/>
      <c r="C10" s="2" t="s">
        <v>76</v>
      </c>
      <c r="D10" s="31"/>
      <c r="E10" s="27">
        <v>4900</v>
      </c>
      <c r="F10" s="52">
        <v>4900</v>
      </c>
      <c r="G10" s="27">
        <v>4900</v>
      </c>
      <c r="H10" s="52"/>
      <c r="I10" s="27">
        <v>4900</v>
      </c>
      <c r="J10" s="35"/>
    </row>
    <row r="11" spans="1:11" x14ac:dyDescent="0.2">
      <c r="A11" s="29"/>
      <c r="C11" s="22" t="s">
        <v>79</v>
      </c>
      <c r="D11" s="31"/>
      <c r="E11" s="27">
        <v>10000</v>
      </c>
      <c r="F11" s="52">
        <v>8000</v>
      </c>
      <c r="G11" s="27">
        <v>0</v>
      </c>
      <c r="H11" s="52">
        <v>6000</v>
      </c>
      <c r="I11" s="27">
        <v>0</v>
      </c>
      <c r="J11" s="35"/>
    </row>
    <row r="12" spans="1:11" x14ac:dyDescent="0.2">
      <c r="A12" s="29"/>
      <c r="C12" s="22" t="s">
        <v>124</v>
      </c>
      <c r="D12" s="31"/>
      <c r="E12" s="27"/>
      <c r="F12" s="52">
        <v>9000</v>
      </c>
      <c r="G12" s="27">
        <v>0</v>
      </c>
      <c r="H12" s="52">
        <v>0</v>
      </c>
      <c r="I12" s="27">
        <v>0</v>
      </c>
      <c r="J12" s="35"/>
    </row>
    <row r="13" spans="1:11" x14ac:dyDescent="0.2">
      <c r="A13" s="29"/>
      <c r="B13" s="22" t="s">
        <v>58</v>
      </c>
      <c r="C13" s="2"/>
      <c r="D13" s="31"/>
      <c r="E13" s="27">
        <v>180</v>
      </c>
      <c r="F13" s="52">
        <v>90</v>
      </c>
      <c r="G13" s="27">
        <v>90</v>
      </c>
      <c r="H13" s="52">
        <v>76</v>
      </c>
      <c r="I13" s="27">
        <v>90</v>
      </c>
      <c r="J13" s="35"/>
    </row>
    <row r="14" spans="1:11" ht="19" x14ac:dyDescent="0.25">
      <c r="A14" s="25" t="s">
        <v>3</v>
      </c>
      <c r="B14" s="30"/>
      <c r="C14" s="29"/>
      <c r="D14" s="29"/>
      <c r="E14" s="27">
        <f>SUM(E5:E13)</f>
        <v>219866</v>
      </c>
      <c r="F14" s="52">
        <f>SUM(F5:F13)</f>
        <v>221975</v>
      </c>
      <c r="G14" s="27">
        <f>SUM(G5:G13)</f>
        <v>211170.88</v>
      </c>
      <c r="H14" s="52">
        <v>212257</v>
      </c>
      <c r="I14" s="27">
        <f>SUM(I5:I13)</f>
        <v>212610</v>
      </c>
      <c r="J14" s="35"/>
    </row>
    <row r="15" spans="1:11" x14ac:dyDescent="0.2">
      <c r="A15" s="29"/>
      <c r="B15" s="30"/>
      <c r="C15" s="29"/>
      <c r="D15" s="29"/>
      <c r="E15" s="27"/>
      <c r="F15" s="52"/>
      <c r="G15" s="27"/>
      <c r="H15" s="52"/>
      <c r="I15" s="27"/>
      <c r="J15" s="2"/>
    </row>
    <row r="16" spans="1:11" x14ac:dyDescent="0.2">
      <c r="A16" s="29"/>
      <c r="B16" s="30"/>
      <c r="C16" s="29"/>
      <c r="D16" s="29"/>
      <c r="E16" s="27"/>
      <c r="F16" s="52"/>
      <c r="G16" s="27"/>
      <c r="H16" s="52"/>
      <c r="I16" s="27"/>
      <c r="J16" s="2"/>
    </row>
    <row r="17" spans="1:10" ht="19" x14ac:dyDescent="0.25">
      <c r="A17" s="25" t="s">
        <v>4</v>
      </c>
      <c r="B17" s="30"/>
      <c r="C17" s="29"/>
      <c r="D17" s="29"/>
      <c r="E17" s="27"/>
      <c r="F17" s="52"/>
      <c r="G17" s="27"/>
      <c r="H17" s="52"/>
      <c r="I17" s="27"/>
      <c r="J17" s="2"/>
    </row>
    <row r="18" spans="1:10" x14ac:dyDescent="0.2">
      <c r="A18" s="28"/>
      <c r="B18" s="26"/>
      <c r="C18" s="2"/>
      <c r="D18" s="2"/>
      <c r="E18" s="27"/>
      <c r="F18" s="52"/>
      <c r="G18" s="27"/>
      <c r="H18" s="52"/>
      <c r="I18" s="27"/>
      <c r="J18" s="2"/>
    </row>
    <row r="19" spans="1:10" x14ac:dyDescent="0.2">
      <c r="A19" s="29"/>
      <c r="B19" s="30" t="s">
        <v>5</v>
      </c>
      <c r="C19" s="29"/>
      <c r="D19" s="29"/>
      <c r="E19" s="27">
        <v>450</v>
      </c>
      <c r="F19" s="52">
        <v>158</v>
      </c>
      <c r="G19" s="27">
        <v>300</v>
      </c>
      <c r="H19" s="52">
        <v>228</v>
      </c>
      <c r="I19" s="27">
        <v>350</v>
      </c>
      <c r="J19" s="35"/>
    </row>
    <row r="20" spans="1:10" x14ac:dyDescent="0.2">
      <c r="A20" s="29"/>
      <c r="B20" s="45" t="s">
        <v>27</v>
      </c>
      <c r="C20" s="46"/>
      <c r="D20" s="47"/>
      <c r="E20" s="48">
        <v>350</v>
      </c>
      <c r="F20" s="52">
        <v>350</v>
      </c>
      <c r="G20" s="48">
        <v>350</v>
      </c>
      <c r="H20" s="52">
        <v>0</v>
      </c>
      <c r="I20" s="48">
        <v>2237</v>
      </c>
      <c r="J20" s="49"/>
    </row>
    <row r="21" spans="1:10" x14ac:dyDescent="0.2">
      <c r="A21" s="29"/>
      <c r="B21" s="30" t="s">
        <v>6</v>
      </c>
      <c r="C21" s="29"/>
      <c r="D21" s="29"/>
      <c r="E21" s="27">
        <v>700</v>
      </c>
      <c r="F21" s="52">
        <v>64</v>
      </c>
      <c r="G21" s="27">
        <v>650</v>
      </c>
      <c r="H21" s="52">
        <v>0</v>
      </c>
      <c r="I21" s="27"/>
      <c r="J21" s="35"/>
    </row>
    <row r="22" spans="1:10" x14ac:dyDescent="0.2">
      <c r="A22" s="29"/>
      <c r="B22" s="30" t="s">
        <v>18</v>
      </c>
      <c r="C22" s="29"/>
      <c r="D22" s="29"/>
      <c r="E22" s="27">
        <v>1800</v>
      </c>
      <c r="F22" s="52">
        <v>1050</v>
      </c>
      <c r="G22" s="27">
        <v>1800</v>
      </c>
      <c r="H22" s="52">
        <v>1955</v>
      </c>
      <c r="I22" s="27">
        <v>1800</v>
      </c>
      <c r="J22" s="35"/>
    </row>
    <row r="23" spans="1:10" x14ac:dyDescent="0.2">
      <c r="A23" s="29"/>
      <c r="B23" s="22" t="s">
        <v>102</v>
      </c>
      <c r="C23" s="2"/>
      <c r="D23" s="29"/>
      <c r="E23" s="27"/>
      <c r="F23" s="52"/>
      <c r="G23" s="27"/>
      <c r="H23" s="52"/>
      <c r="I23" s="27"/>
      <c r="J23" s="2"/>
    </row>
    <row r="24" spans="1:10" x14ac:dyDescent="0.2">
      <c r="A24" s="29"/>
      <c r="B24" s="57"/>
      <c r="C24" s="58"/>
      <c r="D24" s="47" t="s">
        <v>32</v>
      </c>
      <c r="E24" s="48">
        <v>2500</v>
      </c>
      <c r="F24" s="48">
        <v>4575</v>
      </c>
      <c r="G24" s="48">
        <v>9000</v>
      </c>
      <c r="H24" s="48">
        <v>9300</v>
      </c>
      <c r="I24" s="48">
        <v>1800</v>
      </c>
      <c r="J24" s="49"/>
    </row>
    <row r="25" spans="1:10" x14ac:dyDescent="0.2">
      <c r="A25" s="29"/>
      <c r="B25" s="30"/>
      <c r="C25" s="29"/>
      <c r="D25" s="2" t="s">
        <v>19</v>
      </c>
      <c r="E25" s="27">
        <v>0</v>
      </c>
      <c r="F25" s="52">
        <v>75</v>
      </c>
      <c r="G25" s="27">
        <v>500</v>
      </c>
      <c r="H25" s="52"/>
      <c r="I25" s="27"/>
      <c r="J25" s="35"/>
    </row>
    <row r="26" spans="1:10" x14ac:dyDescent="0.2">
      <c r="A26" s="29"/>
      <c r="B26" s="59"/>
      <c r="C26" s="47"/>
      <c r="D26" s="47" t="s">
        <v>30</v>
      </c>
      <c r="E26" s="48">
        <v>1200</v>
      </c>
      <c r="F26" s="48"/>
      <c r="G26" s="48">
        <v>500</v>
      </c>
      <c r="H26" s="48"/>
      <c r="I26" s="48">
        <v>2200</v>
      </c>
      <c r="J26" s="49"/>
    </row>
    <row r="27" spans="1:10" x14ac:dyDescent="0.2">
      <c r="A27" s="29"/>
      <c r="B27" s="30"/>
      <c r="C27" s="29"/>
      <c r="D27" s="29" t="s">
        <v>28</v>
      </c>
      <c r="E27" s="27">
        <v>3055</v>
      </c>
      <c r="F27" s="52">
        <v>1165</v>
      </c>
      <c r="G27" s="27">
        <v>4500</v>
      </c>
      <c r="H27" s="52">
        <v>3978</v>
      </c>
      <c r="I27" s="27">
        <v>4596</v>
      </c>
      <c r="J27" s="35"/>
    </row>
    <row r="28" spans="1:10" x14ac:dyDescent="0.2">
      <c r="A28" s="29"/>
      <c r="B28" s="30"/>
      <c r="C28" s="29" t="s">
        <v>35</v>
      </c>
      <c r="D28" s="29"/>
      <c r="E28" s="27">
        <f>SUM(E24+E27+E25+E26)</f>
        <v>6755</v>
      </c>
      <c r="F28" s="52">
        <f>SUM(F24:F27)</f>
        <v>5815</v>
      </c>
      <c r="G28" s="27">
        <f>SUM(G24:G27)</f>
        <v>14500</v>
      </c>
      <c r="H28" s="52">
        <f>SUM(H24:H27)</f>
        <v>13278</v>
      </c>
      <c r="I28" s="27">
        <f>SUM(I24:I27)</f>
        <v>8596</v>
      </c>
      <c r="J28" s="35"/>
    </row>
    <row r="29" spans="1:10" x14ac:dyDescent="0.2">
      <c r="A29" s="29"/>
      <c r="B29" s="30" t="s">
        <v>7</v>
      </c>
      <c r="C29" s="29"/>
      <c r="D29" s="29"/>
      <c r="E29" s="27">
        <v>50</v>
      </c>
      <c r="F29" s="52"/>
      <c r="G29" s="27">
        <v>50</v>
      </c>
      <c r="H29" s="52">
        <v>0</v>
      </c>
      <c r="I29" s="27">
        <v>50</v>
      </c>
      <c r="J29" s="35"/>
    </row>
    <row r="30" spans="1:10" x14ac:dyDescent="0.2">
      <c r="A30" s="29"/>
      <c r="B30" s="30" t="s">
        <v>141</v>
      </c>
      <c r="C30" s="29"/>
      <c r="D30" s="29"/>
      <c r="E30" s="27"/>
      <c r="F30" s="52"/>
      <c r="G30" s="27"/>
      <c r="H30" s="52">
        <v>2198</v>
      </c>
      <c r="I30" s="27"/>
      <c r="J30" s="35"/>
    </row>
    <row r="31" spans="1:10" x14ac:dyDescent="0.2">
      <c r="A31" s="29"/>
      <c r="B31" s="30" t="s">
        <v>8</v>
      </c>
      <c r="C31" s="29"/>
      <c r="D31" s="29"/>
      <c r="E31" s="27">
        <v>1650</v>
      </c>
      <c r="F31" s="52">
        <v>2076</v>
      </c>
      <c r="G31" s="27">
        <v>2050</v>
      </c>
      <c r="H31" s="52">
        <v>2235</v>
      </c>
      <c r="I31" s="27">
        <v>2300</v>
      </c>
      <c r="J31" s="35"/>
    </row>
    <row r="32" spans="1:10" x14ac:dyDescent="0.2">
      <c r="A32" s="29"/>
      <c r="B32" s="30" t="s">
        <v>72</v>
      </c>
      <c r="C32" s="29"/>
      <c r="D32" s="29"/>
      <c r="E32" s="27">
        <v>0</v>
      </c>
      <c r="F32" s="52"/>
      <c r="G32" s="27"/>
      <c r="H32" s="52"/>
      <c r="I32" s="27"/>
      <c r="J32" s="2"/>
    </row>
    <row r="33" spans="1:12" x14ac:dyDescent="0.2">
      <c r="A33" s="29"/>
      <c r="B33" s="30" t="s">
        <v>9</v>
      </c>
      <c r="C33" s="29"/>
      <c r="D33" s="29"/>
      <c r="E33" s="27">
        <v>1500</v>
      </c>
      <c r="F33" s="52">
        <v>0</v>
      </c>
      <c r="G33" s="27">
        <v>750</v>
      </c>
      <c r="H33" s="52">
        <v>0</v>
      </c>
      <c r="I33" s="27">
        <v>750</v>
      </c>
      <c r="J33" s="35"/>
    </row>
    <row r="34" spans="1:12" x14ac:dyDescent="0.2">
      <c r="A34" s="29"/>
      <c r="B34" s="30" t="s">
        <v>147</v>
      </c>
      <c r="C34" s="29"/>
      <c r="D34" s="29"/>
      <c r="E34" s="27"/>
      <c r="F34" s="52"/>
      <c r="G34" s="27"/>
      <c r="H34" s="52"/>
      <c r="I34" s="27">
        <v>4900</v>
      </c>
      <c r="J34" s="35"/>
    </row>
    <row r="35" spans="1:12" x14ac:dyDescent="0.2">
      <c r="A35" s="29"/>
      <c r="B35" s="30" t="s">
        <v>21</v>
      </c>
      <c r="C35" s="29"/>
      <c r="D35" s="29"/>
      <c r="E35" s="27"/>
      <c r="F35" s="52"/>
      <c r="G35" s="27"/>
      <c r="H35" s="52"/>
      <c r="I35" s="27"/>
      <c r="J35" s="2"/>
    </row>
    <row r="36" spans="1:12" x14ac:dyDescent="0.2">
      <c r="A36" s="29"/>
      <c r="B36" s="30"/>
      <c r="C36" s="29"/>
      <c r="D36" s="29" t="s">
        <v>22</v>
      </c>
      <c r="E36" s="27">
        <v>114062.5</v>
      </c>
      <c r="F36" s="52">
        <v>117439</v>
      </c>
      <c r="G36" s="27">
        <v>117501</v>
      </c>
      <c r="H36" s="52">
        <v>98448</v>
      </c>
      <c r="I36" s="27">
        <v>122684</v>
      </c>
      <c r="J36" s="35"/>
      <c r="L36" s="4"/>
    </row>
    <row r="37" spans="1:12" x14ac:dyDescent="0.2">
      <c r="A37" s="29"/>
      <c r="B37" s="30"/>
      <c r="C37" s="29"/>
      <c r="D37" s="29" t="s">
        <v>23</v>
      </c>
      <c r="E37" s="27">
        <v>56375</v>
      </c>
      <c r="F37" s="52">
        <v>54176</v>
      </c>
      <c r="G37" s="27">
        <v>56560</v>
      </c>
      <c r="H37" s="52">
        <v>42939</v>
      </c>
      <c r="I37" s="27">
        <v>58929</v>
      </c>
      <c r="J37" s="35"/>
    </row>
    <row r="38" spans="1:12" x14ac:dyDescent="0.2">
      <c r="A38" s="29"/>
      <c r="B38" s="30"/>
      <c r="C38" s="29"/>
      <c r="D38" s="29" t="s">
        <v>74</v>
      </c>
      <c r="E38" s="27">
        <v>0</v>
      </c>
      <c r="F38" s="52"/>
      <c r="G38" s="27">
        <v>0</v>
      </c>
      <c r="H38" s="52">
        <v>0</v>
      </c>
      <c r="I38" s="27">
        <v>0</v>
      </c>
      <c r="J38" s="2"/>
    </row>
    <row r="39" spans="1:12" x14ac:dyDescent="0.2">
      <c r="A39" s="29"/>
      <c r="B39" s="30"/>
      <c r="C39" s="29"/>
      <c r="D39" s="29" t="s">
        <v>100</v>
      </c>
      <c r="E39" s="27">
        <v>1508</v>
      </c>
      <c r="F39" s="52">
        <v>1507</v>
      </c>
      <c r="G39" s="27">
        <v>1508</v>
      </c>
      <c r="H39" s="52">
        <v>1150</v>
      </c>
      <c r="I39" s="27">
        <v>1510</v>
      </c>
      <c r="J39" s="35"/>
    </row>
    <row r="40" spans="1:12" x14ac:dyDescent="0.2">
      <c r="A40" s="29"/>
      <c r="B40" s="30"/>
      <c r="C40" s="29"/>
      <c r="D40" s="29" t="s">
        <v>25</v>
      </c>
      <c r="E40" s="27">
        <v>29395</v>
      </c>
      <c r="F40" s="52">
        <v>26398</v>
      </c>
      <c r="G40" s="27">
        <v>28345</v>
      </c>
      <c r="H40" s="52">
        <v>18841</v>
      </c>
      <c r="I40" s="27">
        <v>23775</v>
      </c>
      <c r="J40" s="35"/>
    </row>
    <row r="41" spans="1:12" x14ac:dyDescent="0.2">
      <c r="A41" s="29"/>
      <c r="B41" s="30"/>
      <c r="C41" s="29"/>
      <c r="D41" s="29" t="s">
        <v>26</v>
      </c>
      <c r="E41" s="27">
        <v>17043</v>
      </c>
      <c r="F41" s="52">
        <v>15354</v>
      </c>
      <c r="G41" s="27">
        <v>17406</v>
      </c>
      <c r="H41" s="52">
        <v>12776</v>
      </c>
      <c r="I41" s="27">
        <v>18061</v>
      </c>
      <c r="J41" s="35"/>
    </row>
    <row r="42" spans="1:12" x14ac:dyDescent="0.2">
      <c r="A42" s="29"/>
      <c r="B42" s="30"/>
      <c r="C42" s="29" t="s">
        <v>36</v>
      </c>
      <c r="D42" s="29"/>
      <c r="E42" s="27">
        <f>SUM(E36:E41)</f>
        <v>218383.5</v>
      </c>
      <c r="F42" s="52">
        <f>SUM(F36:F41)</f>
        <v>214874</v>
      </c>
      <c r="G42" s="27">
        <f>SUM(G36:G41)</f>
        <v>221320</v>
      </c>
      <c r="H42" s="52">
        <f>SUM(H36:H41)</f>
        <v>174154</v>
      </c>
      <c r="I42" s="27">
        <f>SUM(I36:I41)</f>
        <v>224959</v>
      </c>
      <c r="J42" s="35"/>
    </row>
    <row r="43" spans="1:12" x14ac:dyDescent="0.2">
      <c r="A43" s="29"/>
      <c r="B43" s="30" t="s">
        <v>10</v>
      </c>
      <c r="C43" s="29"/>
      <c r="D43" s="29"/>
      <c r="E43" s="27">
        <v>50</v>
      </c>
      <c r="F43" s="52"/>
      <c r="G43" s="27">
        <v>25</v>
      </c>
      <c r="H43" s="52">
        <v>480</v>
      </c>
      <c r="I43" s="27">
        <v>25</v>
      </c>
      <c r="J43" s="35"/>
    </row>
    <row r="44" spans="1:12" x14ac:dyDescent="0.2">
      <c r="A44" s="29"/>
      <c r="B44" s="30" t="s">
        <v>11</v>
      </c>
      <c r="C44" s="29"/>
      <c r="D44" s="29"/>
      <c r="E44" s="27">
        <v>500</v>
      </c>
      <c r="F44" s="52">
        <v>159</v>
      </c>
      <c r="G44" s="27">
        <v>250</v>
      </c>
      <c r="H44" s="52">
        <v>1302</v>
      </c>
      <c r="I44" s="27">
        <v>500</v>
      </c>
      <c r="J44" s="35"/>
    </row>
    <row r="45" spans="1:12" x14ac:dyDescent="0.2">
      <c r="A45" s="29"/>
      <c r="B45" s="22" t="s">
        <v>12</v>
      </c>
      <c r="C45" s="2"/>
      <c r="D45" s="29"/>
      <c r="E45" s="27">
        <v>9082.7000000000007</v>
      </c>
      <c r="F45" s="52">
        <v>8490</v>
      </c>
      <c r="G45" s="27">
        <v>9262</v>
      </c>
      <c r="H45" s="52">
        <v>7903</v>
      </c>
      <c r="I45" s="27">
        <v>10200</v>
      </c>
      <c r="J45" s="35"/>
    </row>
    <row r="46" spans="1:12" x14ac:dyDescent="0.2">
      <c r="A46" s="29"/>
      <c r="B46" s="22" t="s">
        <v>77</v>
      </c>
      <c r="C46" s="2"/>
      <c r="D46" s="29"/>
      <c r="E46" s="27">
        <v>998</v>
      </c>
      <c r="F46" s="52">
        <v>490</v>
      </c>
      <c r="G46" s="27">
        <v>490</v>
      </c>
      <c r="H46" s="52">
        <v>709</v>
      </c>
      <c r="I46" s="27">
        <v>490</v>
      </c>
      <c r="J46" s="35"/>
    </row>
    <row r="47" spans="1:12" x14ac:dyDescent="0.2">
      <c r="A47" s="29"/>
      <c r="B47" s="30" t="s">
        <v>13</v>
      </c>
      <c r="C47" s="29"/>
      <c r="D47" s="29"/>
      <c r="E47" s="27">
        <v>500</v>
      </c>
      <c r="F47" s="52">
        <v>717</v>
      </c>
      <c r="G47" s="27">
        <v>500</v>
      </c>
      <c r="H47" s="52">
        <v>36</v>
      </c>
      <c r="I47" s="27">
        <v>500</v>
      </c>
      <c r="J47" s="35"/>
    </row>
    <row r="48" spans="1:12" x14ac:dyDescent="0.2">
      <c r="A48" s="29"/>
      <c r="B48" s="30" t="s">
        <v>14</v>
      </c>
      <c r="C48" s="29"/>
      <c r="D48" s="29"/>
      <c r="E48" s="27"/>
      <c r="F48" s="52"/>
      <c r="G48" s="27"/>
      <c r="H48" s="52"/>
      <c r="I48" s="27"/>
      <c r="J48" s="2"/>
    </row>
    <row r="49" spans="1:10" x14ac:dyDescent="0.2">
      <c r="A49" s="29"/>
      <c r="B49" s="30"/>
      <c r="C49" s="29"/>
      <c r="D49" s="29" t="s">
        <v>73</v>
      </c>
      <c r="E49" s="27">
        <v>1</v>
      </c>
      <c r="F49" s="52">
        <v>688</v>
      </c>
      <c r="G49" s="27">
        <v>500</v>
      </c>
      <c r="H49" s="52">
        <v>0</v>
      </c>
      <c r="I49" s="27">
        <v>500</v>
      </c>
      <c r="J49" s="35"/>
    </row>
    <row r="50" spans="1:10" x14ac:dyDescent="0.2">
      <c r="A50" s="29"/>
      <c r="B50" s="30"/>
      <c r="C50" s="29"/>
      <c r="D50" s="29" t="s">
        <v>15</v>
      </c>
      <c r="E50" s="27">
        <v>5400</v>
      </c>
      <c r="F50" s="52">
        <v>8462</v>
      </c>
      <c r="G50" s="27">
        <v>7000</v>
      </c>
      <c r="H50" s="52">
        <v>0</v>
      </c>
      <c r="I50" s="27">
        <v>7000</v>
      </c>
      <c r="J50" s="35"/>
    </row>
    <row r="51" spans="1:10" x14ac:dyDescent="0.2">
      <c r="A51" s="29"/>
      <c r="B51" s="30"/>
      <c r="C51" s="29"/>
      <c r="D51" s="29" t="s">
        <v>31</v>
      </c>
      <c r="E51" s="27">
        <v>3000</v>
      </c>
      <c r="F51" s="52">
        <v>522</v>
      </c>
      <c r="G51" s="27">
        <v>4100</v>
      </c>
      <c r="H51" s="52">
        <v>0</v>
      </c>
      <c r="I51" s="27">
        <v>4000</v>
      </c>
      <c r="J51" s="35"/>
    </row>
    <row r="52" spans="1:10" x14ac:dyDescent="0.2">
      <c r="A52" s="29"/>
      <c r="B52" s="30"/>
      <c r="C52" s="29" t="s">
        <v>69</v>
      </c>
      <c r="D52" s="29"/>
      <c r="E52" s="27">
        <f>SUM(E49:E51)</f>
        <v>8401</v>
      </c>
      <c r="F52" s="52">
        <f>SUM(F49:F51)</f>
        <v>9672</v>
      </c>
      <c r="G52" s="27">
        <f>SUM(G49:G51)</f>
        <v>11600</v>
      </c>
      <c r="H52" s="52">
        <f>SUM(H49:H51)</f>
        <v>0</v>
      </c>
      <c r="I52" s="27">
        <f>SUM(I49:I51)</f>
        <v>11500</v>
      </c>
      <c r="J52" s="35"/>
    </row>
    <row r="53" spans="1:10" x14ac:dyDescent="0.2">
      <c r="A53" s="29"/>
      <c r="B53" s="30" t="s">
        <v>57</v>
      </c>
      <c r="C53" s="29"/>
      <c r="D53" s="29"/>
      <c r="E53" s="27">
        <v>780</v>
      </c>
      <c r="F53" s="52">
        <v>780</v>
      </c>
      <c r="G53" s="27">
        <v>780</v>
      </c>
      <c r="H53" s="52">
        <v>650</v>
      </c>
      <c r="I53" s="27">
        <v>780</v>
      </c>
      <c r="J53" s="35"/>
    </row>
    <row r="54" spans="1:10" x14ac:dyDescent="0.2">
      <c r="A54" s="29"/>
      <c r="B54" s="22" t="s">
        <v>16</v>
      </c>
      <c r="C54" s="2"/>
      <c r="D54" s="29"/>
      <c r="E54" s="27"/>
      <c r="F54" s="52"/>
      <c r="G54" s="27"/>
      <c r="H54" s="52"/>
      <c r="I54" s="27"/>
      <c r="J54" s="2"/>
    </row>
    <row r="55" spans="1:10" x14ac:dyDescent="0.2">
      <c r="A55" s="29"/>
      <c r="B55" s="22"/>
      <c r="C55" s="2"/>
      <c r="D55" s="29" t="s">
        <v>33</v>
      </c>
      <c r="E55" s="27">
        <v>5500</v>
      </c>
      <c r="F55" s="52">
        <v>5063</v>
      </c>
      <c r="G55" s="27">
        <v>5000</v>
      </c>
      <c r="H55" s="52">
        <v>0</v>
      </c>
      <c r="I55" s="27">
        <v>5000</v>
      </c>
      <c r="J55" s="35"/>
    </row>
    <row r="56" spans="1:10" x14ac:dyDescent="0.2">
      <c r="A56" s="29"/>
      <c r="B56" s="22"/>
      <c r="C56" s="2"/>
      <c r="D56" s="29" t="s">
        <v>34</v>
      </c>
      <c r="E56" s="27">
        <v>5000</v>
      </c>
      <c r="F56" s="52">
        <v>5000</v>
      </c>
      <c r="G56" s="27">
        <v>5000</v>
      </c>
      <c r="H56" s="52">
        <v>5000</v>
      </c>
      <c r="I56" s="27">
        <v>5000</v>
      </c>
      <c r="J56" s="35"/>
    </row>
    <row r="57" spans="1:10" x14ac:dyDescent="0.2">
      <c r="A57" s="29"/>
      <c r="B57" s="57"/>
      <c r="C57" s="58"/>
      <c r="D57" s="47" t="s">
        <v>146</v>
      </c>
      <c r="E57" s="48"/>
      <c r="F57" s="48"/>
      <c r="G57" s="48"/>
      <c r="H57" s="48"/>
      <c r="I57" s="48">
        <v>1500</v>
      </c>
      <c r="J57" s="49"/>
    </row>
    <row r="58" spans="1:10" x14ac:dyDescent="0.2">
      <c r="A58" s="29"/>
      <c r="B58" s="22"/>
      <c r="C58" s="2" t="s">
        <v>70</v>
      </c>
      <c r="D58" s="29"/>
      <c r="E58" s="27">
        <f>SUM(E55:E56)</f>
        <v>10500</v>
      </c>
      <c r="F58" s="52">
        <f>SUM(F55:F57)</f>
        <v>10063</v>
      </c>
      <c r="G58" s="27">
        <f>SUM(G55:G56)</f>
        <v>10000</v>
      </c>
      <c r="H58" s="52">
        <f>SUM(H55:H56)</f>
        <v>5000</v>
      </c>
      <c r="I58" s="27">
        <f>SUM(I55:I57)</f>
        <v>11500</v>
      </c>
      <c r="J58" s="35"/>
    </row>
    <row r="59" spans="1:10" ht="19" x14ac:dyDescent="0.25">
      <c r="A59" s="25" t="s">
        <v>17</v>
      </c>
      <c r="B59" s="30"/>
      <c r="C59" s="29"/>
      <c r="D59" s="29"/>
      <c r="E59" s="27">
        <f>SUM(E19+E20+E21+E22+E28+E29+E31+E32+E33+E35+E42+E43+E44+E45+E46+E47+E52+E53+E58)</f>
        <v>262450.2</v>
      </c>
      <c r="F59" s="52">
        <f>SUM(F19+F20+F21+F22+F28+F29+F31+F32+F33+F35+F42+F43+F44+F45+F46+F47+F52+F53+F58)</f>
        <v>254758</v>
      </c>
      <c r="G59" s="27">
        <f>SUM(G19+G20+G21+G22+G28+G29+G31+G32+G33+G35+G42+G43+G44+G45+G46+G47+G52+G53+G58)</f>
        <v>274677</v>
      </c>
      <c r="H59" s="52">
        <f>SUM(H19+H20+H21+H22+H28+H29+H30+H31+H32+H33+H35+H42+H43+H44+H45+H46+H47+H52+H53+H58)</f>
        <v>210128</v>
      </c>
      <c r="I59" s="27">
        <f>SUM(I19+I20+I21+I22+I28+I29+I31+I32+I33+I34+I35+I42+I43+I44+I45+I46+I47+I52+I53+I58)</f>
        <v>281437</v>
      </c>
      <c r="J59" s="35"/>
    </row>
    <row r="60" spans="1:10" x14ac:dyDescent="0.2">
      <c r="A60" s="26"/>
      <c r="B60" s="39" t="s">
        <v>103</v>
      </c>
      <c r="C60" s="26"/>
      <c r="D60" s="26"/>
      <c r="E60" s="40">
        <f>SUM(E14-E59)</f>
        <v>-42584.200000000012</v>
      </c>
      <c r="F60" s="53">
        <f>SUM(F14-F59)</f>
        <v>-32783</v>
      </c>
      <c r="G60" s="44">
        <f>SUM(G59-G14)</f>
        <v>63506.119999999995</v>
      </c>
      <c r="H60" s="56"/>
      <c r="I60" s="44">
        <f>SUM(I14-I59)</f>
        <v>-68827</v>
      </c>
      <c r="J60" s="26"/>
    </row>
    <row r="61" spans="1:10" x14ac:dyDescent="0.2">
      <c r="A61" s="39"/>
      <c r="B61" s="26" t="s">
        <v>101</v>
      </c>
      <c r="C61" s="39"/>
      <c r="D61" s="39"/>
      <c r="E61" s="41">
        <f>E60</f>
        <v>-42584.200000000012</v>
      </c>
      <c r="F61" s="54"/>
      <c r="G61" s="41"/>
      <c r="H61" s="54"/>
      <c r="I61" s="41"/>
      <c r="J61" s="39"/>
    </row>
  </sheetData>
  <phoneticPr fontId="8" type="noConversion"/>
  <pageMargins left="0.75" right="0.75" top="1" bottom="1" header="0.5" footer="0.5"/>
  <pageSetup scale="67" orientation="portrait" horizontalDpi="4294967292" verticalDpi="4294967292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17" zoomScale="150" zoomScaleNormal="150" zoomScalePageLayoutView="150" workbookViewId="0">
      <selection activeCell="D27" sqref="D27"/>
    </sheetView>
  </sheetViews>
  <sheetFormatPr baseColWidth="10" defaultRowHeight="16" x14ac:dyDescent="0.2"/>
  <cols>
    <col min="1" max="1" width="5.33203125" customWidth="1"/>
    <col min="2" max="2" width="7" customWidth="1"/>
    <col min="3" max="3" width="15" customWidth="1"/>
    <col min="4" max="4" width="41" customWidth="1"/>
    <col min="5" max="5" width="18.6640625" customWidth="1"/>
  </cols>
  <sheetData>
    <row r="1" spans="1:7" x14ac:dyDescent="0.2">
      <c r="A1" t="s">
        <v>126</v>
      </c>
      <c r="E1" t="s">
        <v>45</v>
      </c>
    </row>
    <row r="2" spans="1:7" x14ac:dyDescent="0.2">
      <c r="A2" t="s">
        <v>39</v>
      </c>
      <c r="D2" t="s">
        <v>40</v>
      </c>
    </row>
    <row r="3" spans="1:7" ht="12" customHeight="1" x14ac:dyDescent="0.2">
      <c r="A3" s="4"/>
      <c r="B3" s="4"/>
      <c r="C3" s="4"/>
      <c r="D3" s="4"/>
      <c r="E3" s="4"/>
      <c r="F3" s="4"/>
      <c r="G3" s="4"/>
    </row>
    <row r="4" spans="1:7" ht="19" customHeight="1" x14ac:dyDescent="0.2">
      <c r="A4" s="5" t="s">
        <v>37</v>
      </c>
      <c r="B4" s="5"/>
      <c r="C4" s="19"/>
      <c r="D4" s="4"/>
      <c r="E4" s="4"/>
      <c r="F4" s="4"/>
      <c r="G4" s="4"/>
    </row>
    <row r="5" spans="1:7" ht="34" x14ac:dyDescent="0.2">
      <c r="A5" s="4"/>
      <c r="B5" s="5" t="s">
        <v>38</v>
      </c>
      <c r="C5" s="5"/>
      <c r="D5" s="4" t="s">
        <v>41</v>
      </c>
      <c r="E5" s="4" t="s">
        <v>46</v>
      </c>
      <c r="F5" s="4"/>
      <c r="G5" s="4"/>
    </row>
    <row r="6" spans="1:7" ht="17" x14ac:dyDescent="0.2">
      <c r="A6" s="4"/>
      <c r="B6" s="5" t="s">
        <v>27</v>
      </c>
      <c r="C6" s="5"/>
      <c r="D6" s="4" t="s">
        <v>143</v>
      </c>
      <c r="E6" s="4" t="s">
        <v>46</v>
      </c>
      <c r="F6" s="4"/>
      <c r="G6" s="4"/>
    </row>
    <row r="7" spans="1:7" ht="17" x14ac:dyDescent="0.2">
      <c r="A7" s="4"/>
      <c r="B7" s="5" t="s">
        <v>42</v>
      </c>
      <c r="C7" s="5"/>
      <c r="D7" s="4" t="s">
        <v>43</v>
      </c>
      <c r="E7" s="4" t="s">
        <v>68</v>
      </c>
      <c r="F7" s="4"/>
      <c r="G7" s="4"/>
    </row>
    <row r="8" spans="1:7" ht="51" x14ac:dyDescent="0.2">
      <c r="A8" s="4"/>
      <c r="B8" s="5" t="s">
        <v>44</v>
      </c>
      <c r="C8" s="5"/>
      <c r="D8" s="4" t="s">
        <v>80</v>
      </c>
      <c r="E8" s="4" t="s">
        <v>46</v>
      </c>
      <c r="F8" s="4"/>
      <c r="G8" s="4"/>
    </row>
    <row r="9" spans="1:7" x14ac:dyDescent="0.2">
      <c r="A9" s="4"/>
      <c r="B9" s="5" t="s">
        <v>47</v>
      </c>
      <c r="C9" s="5"/>
      <c r="D9" s="4"/>
      <c r="E9" s="4"/>
      <c r="F9" s="4"/>
      <c r="G9" s="4"/>
    </row>
    <row r="10" spans="1:7" ht="17" x14ac:dyDescent="0.2">
      <c r="A10" s="4"/>
      <c r="B10" s="5"/>
      <c r="C10" s="5" t="s">
        <v>48</v>
      </c>
      <c r="D10" s="4"/>
      <c r="E10" s="4" t="s">
        <v>50</v>
      </c>
      <c r="F10" s="4"/>
      <c r="G10" s="4"/>
    </row>
    <row r="11" spans="1:7" x14ac:dyDescent="0.2">
      <c r="A11" s="4"/>
      <c r="B11" s="5"/>
      <c r="C11" s="5" t="s">
        <v>49</v>
      </c>
      <c r="D11" s="4"/>
      <c r="E11" s="4"/>
      <c r="F11" s="4"/>
      <c r="G11" s="4"/>
    </row>
    <row r="12" spans="1:7" x14ac:dyDescent="0.2">
      <c r="A12" s="4"/>
      <c r="B12" s="5"/>
      <c r="C12" s="5" t="s">
        <v>19</v>
      </c>
      <c r="D12" s="4"/>
      <c r="E12" s="4"/>
      <c r="F12" s="4"/>
      <c r="G12" s="4"/>
    </row>
    <row r="13" spans="1:7" ht="17" x14ac:dyDescent="0.2">
      <c r="A13" s="4"/>
      <c r="B13" s="4"/>
      <c r="C13" s="4" t="s">
        <v>30</v>
      </c>
      <c r="D13" s="4"/>
      <c r="E13" s="4" t="s">
        <v>20</v>
      </c>
      <c r="F13" s="4"/>
      <c r="G13" s="4"/>
    </row>
    <row r="14" spans="1:7" ht="34" x14ac:dyDescent="0.2">
      <c r="A14" s="4"/>
      <c r="B14" s="4"/>
      <c r="C14" s="4" t="s">
        <v>28</v>
      </c>
      <c r="D14" s="4" t="s">
        <v>81</v>
      </c>
      <c r="E14" s="4" t="s">
        <v>46</v>
      </c>
      <c r="F14" s="4"/>
      <c r="G14" s="4"/>
    </row>
    <row r="15" spans="1:7" ht="34" x14ac:dyDescent="0.2">
      <c r="A15" s="4"/>
      <c r="B15" s="5" t="s">
        <v>51</v>
      </c>
      <c r="C15" s="4"/>
      <c r="D15" s="4" t="s">
        <v>98</v>
      </c>
      <c r="E15" s="4" t="s">
        <v>46</v>
      </c>
      <c r="F15" s="4"/>
      <c r="G15" s="4"/>
    </row>
    <row r="16" spans="1:7" ht="17" x14ac:dyDescent="0.2">
      <c r="A16" s="4"/>
      <c r="B16" s="5" t="s">
        <v>52</v>
      </c>
      <c r="C16" s="5"/>
      <c r="D16" s="4" t="s">
        <v>99</v>
      </c>
      <c r="E16" s="4" t="s">
        <v>46</v>
      </c>
      <c r="F16" s="4"/>
      <c r="G16" s="4"/>
    </row>
    <row r="17" spans="1:7" ht="34" x14ac:dyDescent="0.2">
      <c r="A17" s="4"/>
      <c r="B17" s="5" t="s">
        <v>71</v>
      </c>
      <c r="C17" s="5"/>
      <c r="D17" s="4" t="s">
        <v>104</v>
      </c>
      <c r="E17" s="4" t="s">
        <v>71</v>
      </c>
      <c r="F17" s="4"/>
      <c r="G17" s="4"/>
    </row>
    <row r="18" spans="1:7" ht="17" x14ac:dyDescent="0.2">
      <c r="A18" s="7"/>
      <c r="B18" s="8" t="s">
        <v>53</v>
      </c>
      <c r="C18" s="8"/>
      <c r="D18" s="7" t="s">
        <v>97</v>
      </c>
      <c r="E18" s="7" t="s">
        <v>46</v>
      </c>
      <c r="F18" s="4"/>
      <c r="G18" s="4"/>
    </row>
    <row r="19" spans="1:7" x14ac:dyDescent="0.2">
      <c r="A19" s="7"/>
      <c r="B19" s="9" t="s">
        <v>21</v>
      </c>
      <c r="C19" s="9"/>
      <c r="D19" s="9"/>
      <c r="E19" s="7"/>
      <c r="F19" s="4"/>
      <c r="G19" s="4"/>
    </row>
    <row r="20" spans="1:7" ht="17" x14ac:dyDescent="0.2">
      <c r="A20" s="7"/>
      <c r="B20" s="9"/>
      <c r="C20" s="9" t="s">
        <v>22</v>
      </c>
      <c r="D20" s="6" t="s">
        <v>93</v>
      </c>
      <c r="E20" s="7" t="s">
        <v>50</v>
      </c>
      <c r="F20" s="4"/>
      <c r="G20" s="4"/>
    </row>
    <row r="21" spans="1:7" ht="17" x14ac:dyDescent="0.2">
      <c r="A21" s="7"/>
      <c r="B21" s="9"/>
      <c r="C21" s="9" t="s">
        <v>23</v>
      </c>
      <c r="D21" s="6" t="s">
        <v>93</v>
      </c>
      <c r="E21" s="7" t="s">
        <v>46</v>
      </c>
      <c r="F21" s="4"/>
      <c r="G21" s="4"/>
    </row>
    <row r="22" spans="1:7" ht="17" x14ac:dyDescent="0.2">
      <c r="A22" s="7"/>
      <c r="B22" s="9"/>
      <c r="C22" s="9" t="s">
        <v>24</v>
      </c>
      <c r="D22" s="6" t="s">
        <v>144</v>
      </c>
      <c r="E22" s="7" t="s">
        <v>50</v>
      </c>
      <c r="F22" s="4"/>
      <c r="G22" s="4"/>
    </row>
    <row r="23" spans="1:7" ht="51" x14ac:dyDescent="0.2">
      <c r="A23" s="7"/>
      <c r="B23" s="9"/>
      <c r="C23" s="9" t="s">
        <v>25</v>
      </c>
      <c r="D23" s="16" t="s">
        <v>94</v>
      </c>
      <c r="E23" s="7" t="s">
        <v>46</v>
      </c>
      <c r="F23" s="4"/>
      <c r="G23" s="4"/>
    </row>
    <row r="24" spans="1:7" ht="17" x14ac:dyDescent="0.2">
      <c r="A24" s="7"/>
      <c r="B24" s="9"/>
      <c r="C24" s="9" t="s">
        <v>26</v>
      </c>
      <c r="D24" s="10" t="s">
        <v>95</v>
      </c>
      <c r="E24" s="7" t="s">
        <v>46</v>
      </c>
      <c r="F24" s="4"/>
      <c r="G24" s="4"/>
    </row>
    <row r="25" spans="1:7" ht="17" x14ac:dyDescent="0.2">
      <c r="A25" s="7"/>
      <c r="B25" s="8" t="s">
        <v>54</v>
      </c>
      <c r="C25" s="8"/>
      <c r="D25" s="11" t="s">
        <v>56</v>
      </c>
      <c r="E25" s="7" t="s">
        <v>46</v>
      </c>
      <c r="F25" s="4"/>
      <c r="G25" s="4"/>
    </row>
    <row r="26" spans="1:7" ht="34" x14ac:dyDescent="0.2">
      <c r="A26" s="4"/>
      <c r="B26" s="5" t="s">
        <v>55</v>
      </c>
      <c r="C26" s="5"/>
      <c r="D26" s="12" t="s">
        <v>96</v>
      </c>
      <c r="E26" s="4" t="s">
        <v>50</v>
      </c>
      <c r="F26" s="4"/>
      <c r="G26" s="4"/>
    </row>
    <row r="27" spans="1:7" ht="17" x14ac:dyDescent="0.2">
      <c r="A27" s="4"/>
      <c r="B27" s="5" t="s">
        <v>12</v>
      </c>
      <c r="C27" s="5"/>
      <c r="D27" s="4"/>
      <c r="E27" s="4" t="s">
        <v>50</v>
      </c>
      <c r="F27" s="4"/>
      <c r="G27" s="4"/>
    </row>
    <row r="28" spans="1:7" ht="17" x14ac:dyDescent="0.2">
      <c r="A28" s="4"/>
      <c r="B28" s="5" t="s">
        <v>77</v>
      </c>
      <c r="C28" s="5"/>
      <c r="D28" s="4" t="s">
        <v>127</v>
      </c>
      <c r="E28" s="4" t="s">
        <v>29</v>
      </c>
      <c r="F28" s="4"/>
      <c r="G28" s="4"/>
    </row>
    <row r="29" spans="1:7" ht="17" x14ac:dyDescent="0.2">
      <c r="A29" s="4"/>
      <c r="B29" s="5" t="s">
        <v>59</v>
      </c>
      <c r="C29" s="5"/>
      <c r="D29" s="4" t="s">
        <v>75</v>
      </c>
      <c r="E29" s="4" t="s">
        <v>46</v>
      </c>
      <c r="F29" s="4"/>
      <c r="G29" s="4"/>
    </row>
    <row r="30" spans="1:7" x14ac:dyDescent="0.2">
      <c r="A30" s="4"/>
      <c r="B30" s="5" t="s">
        <v>60</v>
      </c>
      <c r="C30" s="4"/>
      <c r="D30" s="4"/>
      <c r="E30" s="4"/>
      <c r="F30" s="4"/>
      <c r="G30" s="4"/>
    </row>
    <row r="31" spans="1:7" ht="17" x14ac:dyDescent="0.2">
      <c r="A31" s="4"/>
      <c r="B31" s="4"/>
      <c r="C31" s="4" t="s">
        <v>61</v>
      </c>
      <c r="D31" s="4" t="s">
        <v>62</v>
      </c>
      <c r="E31" s="4" t="s">
        <v>50</v>
      </c>
      <c r="F31" s="4"/>
      <c r="G31" s="4"/>
    </row>
    <row r="32" spans="1:7" ht="34" x14ac:dyDescent="0.2">
      <c r="A32" s="4"/>
      <c r="B32" s="4"/>
      <c r="C32" s="4" t="s">
        <v>63</v>
      </c>
      <c r="D32" s="4" t="s">
        <v>64</v>
      </c>
      <c r="E32" s="4" t="s">
        <v>65</v>
      </c>
      <c r="F32" s="4"/>
      <c r="G32" s="4"/>
    </row>
    <row r="33" spans="2:5" ht="34" x14ac:dyDescent="0.2">
      <c r="C33" t="s">
        <v>31</v>
      </c>
      <c r="D33" s="4" t="s">
        <v>128</v>
      </c>
      <c r="E33" s="4" t="s">
        <v>111</v>
      </c>
    </row>
    <row r="34" spans="2:5" ht="17" x14ac:dyDescent="0.2">
      <c r="B34" s="5" t="s">
        <v>57</v>
      </c>
      <c r="C34" s="5"/>
      <c r="D34" s="4" t="s">
        <v>66</v>
      </c>
      <c r="E34" s="4" t="s">
        <v>50</v>
      </c>
    </row>
    <row r="35" spans="2:5" x14ac:dyDescent="0.2">
      <c r="B35" t="s">
        <v>16</v>
      </c>
    </row>
    <row r="36" spans="2:5" ht="17" x14ac:dyDescent="0.2">
      <c r="C36" t="s">
        <v>33</v>
      </c>
      <c r="D36" s="4" t="s">
        <v>83</v>
      </c>
      <c r="E36" s="4" t="s">
        <v>46</v>
      </c>
    </row>
    <row r="37" spans="2:5" ht="17" x14ac:dyDescent="0.2">
      <c r="C37" t="s">
        <v>67</v>
      </c>
      <c r="D37" s="4" t="s">
        <v>82</v>
      </c>
      <c r="E37" s="4" t="s">
        <v>46</v>
      </c>
    </row>
    <row r="38" spans="2:5" ht="17" x14ac:dyDescent="0.2">
      <c r="C38" t="s">
        <v>142</v>
      </c>
      <c r="D38" s="4" t="s">
        <v>129</v>
      </c>
      <c r="E38" s="4" t="s">
        <v>46</v>
      </c>
    </row>
  </sheetData>
  <phoneticPr fontId="8" type="noConversion"/>
  <pageMargins left="0.75" right="0.75" top="1" bottom="1" header="0.5" footer="0.5"/>
  <pageSetup scale="96" orientation="portrait" horizontalDpi="4294967292" verticalDpi="4294967292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zoomScale="150" zoomScaleNormal="150" zoomScalePageLayoutView="150" workbookViewId="0">
      <selection activeCell="F19" sqref="F19"/>
    </sheetView>
  </sheetViews>
  <sheetFormatPr baseColWidth="10" defaultRowHeight="16" x14ac:dyDescent="0.2"/>
  <cols>
    <col min="1" max="1" width="17.6640625" customWidth="1"/>
    <col min="2" max="2" width="14.83203125" customWidth="1"/>
    <col min="3" max="5" width="17.6640625" customWidth="1"/>
    <col min="6" max="6" width="18.1640625" customWidth="1"/>
    <col min="7" max="7" width="15.1640625" bestFit="1" customWidth="1"/>
  </cols>
  <sheetData>
    <row r="1" spans="1:6" x14ac:dyDescent="0.2">
      <c r="A1" t="s">
        <v>133</v>
      </c>
    </row>
    <row r="3" spans="1:6" ht="17" x14ac:dyDescent="0.2">
      <c r="A3" s="3"/>
      <c r="B3" s="24" t="s">
        <v>134</v>
      </c>
      <c r="C3" s="23" t="s">
        <v>135</v>
      </c>
      <c r="D3" s="24" t="s">
        <v>136</v>
      </c>
      <c r="E3" s="24" t="s">
        <v>88</v>
      </c>
      <c r="F3" s="24" t="s">
        <v>137</v>
      </c>
    </row>
    <row r="4" spans="1:6" x14ac:dyDescent="0.2">
      <c r="A4" s="3" t="s">
        <v>22</v>
      </c>
      <c r="B4" s="1">
        <v>117501</v>
      </c>
      <c r="C4" s="1">
        <v>98448</v>
      </c>
      <c r="D4" s="1">
        <v>118140</v>
      </c>
      <c r="E4" s="1">
        <f>SUM(D4*0.04)/12*9</f>
        <v>3544.2000000000003</v>
      </c>
      <c r="F4" s="1">
        <f>SUM(D4+E4)</f>
        <v>121684.2</v>
      </c>
    </row>
    <row r="5" spans="1:6" x14ac:dyDescent="0.2">
      <c r="A5" s="3" t="s">
        <v>23</v>
      </c>
      <c r="B5" s="1">
        <v>56560.28</v>
      </c>
      <c r="C5" s="1">
        <v>42939</v>
      </c>
      <c r="D5" s="1">
        <v>57774</v>
      </c>
      <c r="E5" s="1">
        <f>SUM(D5*0.04)/12*6</f>
        <v>1155.48</v>
      </c>
      <c r="F5" s="1">
        <f>SUM(D5+E5)</f>
        <v>58929.48</v>
      </c>
    </row>
    <row r="6" spans="1:6" x14ac:dyDescent="0.2">
      <c r="A6" s="3" t="s">
        <v>92</v>
      </c>
      <c r="B6" s="1">
        <v>1508</v>
      </c>
      <c r="C6" s="1">
        <v>1150</v>
      </c>
      <c r="D6" s="1">
        <v>2</v>
      </c>
      <c r="E6" s="1"/>
      <c r="F6" s="1">
        <v>1510</v>
      </c>
    </row>
    <row r="7" spans="1:6" x14ac:dyDescent="0.2">
      <c r="A7" s="3" t="s">
        <v>25</v>
      </c>
      <c r="B7" s="1">
        <v>28345</v>
      </c>
      <c r="C7" s="1">
        <v>18841</v>
      </c>
      <c r="D7" s="1"/>
      <c r="E7" s="1"/>
      <c r="F7" s="1">
        <v>28345</v>
      </c>
    </row>
    <row r="8" spans="1:6" x14ac:dyDescent="0.2">
      <c r="A8" s="3" t="s">
        <v>26</v>
      </c>
      <c r="B8" s="1">
        <v>17406</v>
      </c>
      <c r="C8" s="1">
        <v>12776</v>
      </c>
      <c r="D8" s="1">
        <f>SUM(D4:D5)*0.1</f>
        <v>17591.400000000001</v>
      </c>
      <c r="E8" s="1">
        <f>SUM(E4:E5)*0.1</f>
        <v>469.96800000000007</v>
      </c>
      <c r="F8" s="15">
        <f>SUM(D8+E8)</f>
        <v>18061.368000000002</v>
      </c>
    </row>
    <row r="9" spans="1:6" x14ac:dyDescent="0.2">
      <c r="A9" s="3"/>
      <c r="B9" s="1">
        <f t="shared" ref="B9:C9" si="0">SUM(B4:B8)</f>
        <v>221320.28</v>
      </c>
      <c r="C9" s="1">
        <f t="shared" si="0"/>
        <v>174154</v>
      </c>
      <c r="D9" s="1"/>
      <c r="E9" s="1"/>
      <c r="F9" s="1">
        <f>SUM(F4:F8)</f>
        <v>228530.04800000001</v>
      </c>
    </row>
    <row r="11" spans="1:6" x14ac:dyDescent="0.2">
      <c r="A11" s="9" t="s">
        <v>117</v>
      </c>
      <c r="D11" t="s">
        <v>105</v>
      </c>
      <c r="E11" t="s">
        <v>113</v>
      </c>
      <c r="F11" t="s">
        <v>133</v>
      </c>
    </row>
    <row r="12" spans="1:6" x14ac:dyDescent="0.2">
      <c r="B12" t="s">
        <v>118</v>
      </c>
      <c r="D12">
        <v>11500</v>
      </c>
      <c r="E12">
        <v>11460</v>
      </c>
      <c r="F12">
        <f>SUM(510*7+550*5)</f>
        <v>6320</v>
      </c>
    </row>
    <row r="13" spans="1:6" x14ac:dyDescent="0.2">
      <c r="B13" t="s">
        <v>119</v>
      </c>
      <c r="D13">
        <v>1356</v>
      </c>
      <c r="E13">
        <v>1220</v>
      </c>
      <c r="F13">
        <f>SUM(100*12)</f>
        <v>1200</v>
      </c>
    </row>
    <row r="14" spans="1:6" x14ac:dyDescent="0.2">
      <c r="C14" t="s">
        <v>120</v>
      </c>
      <c r="D14">
        <f>SUM(D12:D13)</f>
        <v>12856</v>
      </c>
      <c r="E14">
        <f>SUM(E12:E13)</f>
        <v>12680</v>
      </c>
      <c r="F14">
        <f>SUM(F12:F13)</f>
        <v>7520</v>
      </c>
    </row>
    <row r="15" spans="1:6" x14ac:dyDescent="0.2">
      <c r="A15" t="s">
        <v>85</v>
      </c>
      <c r="B15" t="s">
        <v>121</v>
      </c>
      <c r="E15" s="36">
        <f>SUM(B4*0.09)</f>
        <v>10575.09</v>
      </c>
      <c r="F15" s="36">
        <f>SUM(F4*0.09)</f>
        <v>10951.578</v>
      </c>
    </row>
    <row r="16" spans="1:6" x14ac:dyDescent="0.2">
      <c r="B16" t="s">
        <v>122</v>
      </c>
      <c r="E16" s="36">
        <f>SUM(B5*0.09)</f>
        <v>5090.4251999999997</v>
      </c>
      <c r="F16" s="36">
        <f>SUM(F5*0.09)</f>
        <v>5303.6531999999997</v>
      </c>
    </row>
    <row r="17" spans="1:7" x14ac:dyDescent="0.2">
      <c r="C17" t="s">
        <v>120</v>
      </c>
      <c r="D17">
        <v>15339.37</v>
      </c>
      <c r="E17" s="36">
        <f>SUM(E15:E16)</f>
        <v>15665.5152</v>
      </c>
      <c r="F17" s="36">
        <f>SUM(F15:F16)</f>
        <v>16255.231199999998</v>
      </c>
    </row>
    <row r="18" spans="1:7" x14ac:dyDescent="0.2">
      <c r="B18" t="s">
        <v>123</v>
      </c>
      <c r="D18">
        <v>1200</v>
      </c>
      <c r="E18" s="36">
        <v>0</v>
      </c>
      <c r="F18">
        <v>0</v>
      </c>
    </row>
    <row r="19" spans="1:7" x14ac:dyDescent="0.2">
      <c r="A19" t="s">
        <v>90</v>
      </c>
      <c r="D19">
        <f>SUM(D14+D17+D18)</f>
        <v>29395.370000000003</v>
      </c>
      <c r="E19" s="36">
        <f>SUM(E14+E17)</f>
        <v>28345.515200000002</v>
      </c>
      <c r="F19" s="36">
        <f>SUM(F14+F17+F18)</f>
        <v>23775.231199999998</v>
      </c>
    </row>
    <row r="20" spans="1:7" x14ac:dyDescent="0.2">
      <c r="E20" s="36"/>
    </row>
    <row r="21" spans="1:7" x14ac:dyDescent="0.2">
      <c r="E21" s="36"/>
    </row>
    <row r="22" spans="1:7" x14ac:dyDescent="0.2">
      <c r="A22" t="s">
        <v>114</v>
      </c>
      <c r="D22" t="s">
        <v>132</v>
      </c>
    </row>
    <row r="24" spans="1:7" ht="17" x14ac:dyDescent="0.2">
      <c r="A24" s="3"/>
      <c r="B24" s="24" t="s">
        <v>115</v>
      </c>
      <c r="C24" s="23" t="s">
        <v>116</v>
      </c>
      <c r="D24" s="24" t="s">
        <v>130</v>
      </c>
      <c r="E24" s="24" t="s">
        <v>88</v>
      </c>
      <c r="F24" s="24" t="s">
        <v>110</v>
      </c>
    </row>
    <row r="25" spans="1:7" x14ac:dyDescent="0.2">
      <c r="A25" s="3" t="s">
        <v>22</v>
      </c>
      <c r="B25" s="1">
        <v>114062.5</v>
      </c>
      <c r="C25" s="1">
        <v>97749</v>
      </c>
      <c r="D25" s="1">
        <v>117501</v>
      </c>
      <c r="E25" s="1">
        <v>0</v>
      </c>
      <c r="F25" s="1">
        <f>SUM(D25+E25)</f>
        <v>117501</v>
      </c>
    </row>
    <row r="26" spans="1:7" ht="32" customHeight="1" x14ac:dyDescent="0.2">
      <c r="A26" s="3" t="s">
        <v>23</v>
      </c>
      <c r="B26" s="1">
        <v>56375</v>
      </c>
      <c r="C26" s="1">
        <v>44547</v>
      </c>
      <c r="D26" s="1">
        <v>55862</v>
      </c>
      <c r="E26" s="1">
        <f>SUM(D26*0.03)/12*5</f>
        <v>698.27499999999998</v>
      </c>
      <c r="F26" s="1">
        <f>SUM(D26+E26)</f>
        <v>56560.275000000001</v>
      </c>
      <c r="G26" s="14"/>
    </row>
    <row r="27" spans="1:7" x14ac:dyDescent="0.2">
      <c r="A27" s="3" t="s">
        <v>92</v>
      </c>
      <c r="B27" s="1">
        <v>1508</v>
      </c>
      <c r="C27" s="1">
        <v>1287</v>
      </c>
      <c r="D27" s="1">
        <v>1508</v>
      </c>
      <c r="E27" s="1"/>
      <c r="F27" s="1">
        <f>104.9*12+250</f>
        <v>1508.8000000000002</v>
      </c>
      <c r="G27" s="15"/>
    </row>
    <row r="28" spans="1:7" x14ac:dyDescent="0.2">
      <c r="A28" s="3" t="s">
        <v>25</v>
      </c>
      <c r="B28" s="1">
        <v>29395</v>
      </c>
      <c r="C28" s="1">
        <v>21444</v>
      </c>
      <c r="D28" s="1"/>
      <c r="E28" s="1"/>
      <c r="F28" s="1">
        <v>28345</v>
      </c>
      <c r="G28" s="15"/>
    </row>
    <row r="29" spans="1:7" x14ac:dyDescent="0.2">
      <c r="A29" s="3" t="s">
        <v>26</v>
      </c>
      <c r="B29" s="1">
        <v>17043.75</v>
      </c>
      <c r="C29" s="1">
        <v>12721</v>
      </c>
      <c r="D29" s="1">
        <f>SUM(D25:D26)*0.1</f>
        <v>17336.3</v>
      </c>
      <c r="E29" s="1">
        <f>SUM(E25:E26)*0.1</f>
        <v>69.827500000000001</v>
      </c>
      <c r="F29" s="15">
        <f>SUM(D29+E29)</f>
        <v>17406.127499999999</v>
      </c>
    </row>
    <row r="30" spans="1:7" x14ac:dyDescent="0.2">
      <c r="A30" s="3"/>
      <c r="B30" s="1">
        <f t="shared" ref="B30:C30" si="1">SUM(B25:B29)</f>
        <v>218384.25</v>
      </c>
      <c r="C30" s="1">
        <f t="shared" si="1"/>
        <v>177748</v>
      </c>
      <c r="D30" s="1"/>
      <c r="E30" s="1"/>
      <c r="F30" s="1">
        <f>SUM(F25:F29)</f>
        <v>221321.20249999998</v>
      </c>
      <c r="G30" s="15"/>
    </row>
    <row r="32" spans="1:7" x14ac:dyDescent="0.2">
      <c r="A32" s="9" t="s">
        <v>117</v>
      </c>
      <c r="D32" t="s">
        <v>105</v>
      </c>
      <c r="E32" t="s">
        <v>113</v>
      </c>
      <c r="G32" s="15"/>
    </row>
    <row r="33" spans="1:7" x14ac:dyDescent="0.2">
      <c r="B33" t="s">
        <v>118</v>
      </c>
      <c r="D33">
        <v>11500</v>
      </c>
      <c r="E33">
        <v>11460</v>
      </c>
    </row>
    <row r="34" spans="1:7" x14ac:dyDescent="0.2">
      <c r="B34" t="s">
        <v>119</v>
      </c>
      <c r="D34">
        <v>1356</v>
      </c>
      <c r="E34">
        <v>1220</v>
      </c>
    </row>
    <row r="35" spans="1:7" x14ac:dyDescent="0.2">
      <c r="C35" t="s">
        <v>120</v>
      </c>
      <c r="D35">
        <f>SUM(D33:D34)</f>
        <v>12856</v>
      </c>
      <c r="E35">
        <f>SUM(E33:E34)</f>
        <v>12680</v>
      </c>
    </row>
    <row r="36" spans="1:7" x14ac:dyDescent="0.2">
      <c r="A36" t="s">
        <v>85</v>
      </c>
      <c r="B36" t="s">
        <v>121</v>
      </c>
      <c r="E36" s="36">
        <f>SUM(F25*0.09)</f>
        <v>10575.09</v>
      </c>
    </row>
    <row r="37" spans="1:7" x14ac:dyDescent="0.2">
      <c r="B37" t="s">
        <v>122</v>
      </c>
      <c r="E37" s="36">
        <f>SUM(F26*0.09)</f>
        <v>5090.4247500000001</v>
      </c>
    </row>
    <row r="38" spans="1:7" x14ac:dyDescent="0.2">
      <c r="C38" t="s">
        <v>120</v>
      </c>
      <c r="D38">
        <v>15339.37</v>
      </c>
      <c r="E38" s="36">
        <f>SUM(E36:E37)</f>
        <v>15665.51475</v>
      </c>
      <c r="G38" s="43">
        <f>4541.67*7</f>
        <v>31791.690000000002</v>
      </c>
    </row>
    <row r="39" spans="1:7" x14ac:dyDescent="0.2">
      <c r="B39" t="s">
        <v>123</v>
      </c>
      <c r="D39">
        <v>1200</v>
      </c>
      <c r="E39" s="36">
        <v>0</v>
      </c>
      <c r="G39">
        <f>4814.17*5</f>
        <v>24070.85</v>
      </c>
    </row>
    <row r="40" spans="1:7" x14ac:dyDescent="0.2">
      <c r="A40" t="s">
        <v>90</v>
      </c>
      <c r="D40">
        <f>SUM(D35+D38+D39)</f>
        <v>29395.370000000003</v>
      </c>
      <c r="E40" s="36">
        <f>SUM(E35+E38)</f>
        <v>28345.514750000002</v>
      </c>
      <c r="G40">
        <f>SUM(G38:G39)</f>
        <v>55862.54</v>
      </c>
    </row>
    <row r="42" spans="1:7" x14ac:dyDescent="0.2">
      <c r="A42" t="s">
        <v>131</v>
      </c>
    </row>
    <row r="43" spans="1:7" ht="17" x14ac:dyDescent="0.2">
      <c r="A43" s="3"/>
      <c r="B43" s="24" t="s">
        <v>107</v>
      </c>
      <c r="C43" s="23" t="s">
        <v>108</v>
      </c>
      <c r="D43" s="24" t="s">
        <v>87</v>
      </c>
      <c r="E43" s="24" t="s">
        <v>88</v>
      </c>
      <c r="F43" s="24" t="s">
        <v>110</v>
      </c>
    </row>
    <row r="44" spans="1:7" x14ac:dyDescent="0.2">
      <c r="A44" s="3" t="s">
        <v>22</v>
      </c>
      <c r="B44" s="1">
        <v>107988.85</v>
      </c>
      <c r="C44" s="1">
        <v>92093</v>
      </c>
      <c r="D44" s="1">
        <v>109500</v>
      </c>
      <c r="E44" s="1">
        <f>SUM(D44*0.05)/12*10</f>
        <v>4562.5</v>
      </c>
      <c r="F44" s="1">
        <f>SUM(D44+E44)</f>
        <v>114062.5</v>
      </c>
    </row>
    <row r="45" spans="1:7" x14ac:dyDescent="0.2">
      <c r="A45" s="3" t="s">
        <v>23</v>
      </c>
      <c r="B45" s="1">
        <v>63269.05</v>
      </c>
      <c r="C45" s="1">
        <v>37893</v>
      </c>
      <c r="D45" s="1">
        <v>55000</v>
      </c>
      <c r="E45" s="1">
        <f>SUM(D45*0.05)/12*6</f>
        <v>1375</v>
      </c>
      <c r="F45" s="1">
        <f>SUM(D45+E45)</f>
        <v>56375</v>
      </c>
    </row>
    <row r="46" spans="1:7" x14ac:dyDescent="0.2">
      <c r="A46" s="3" t="s">
        <v>92</v>
      </c>
      <c r="B46" s="1">
        <v>1140</v>
      </c>
      <c r="C46" s="1">
        <v>1158</v>
      </c>
      <c r="D46" s="1">
        <v>1440</v>
      </c>
      <c r="E46" s="1"/>
      <c r="F46" s="1">
        <f>104.9*12+250</f>
        <v>1508.8000000000002</v>
      </c>
    </row>
    <row r="47" spans="1:7" x14ac:dyDescent="0.2">
      <c r="A47" s="3" t="s">
        <v>25</v>
      </c>
      <c r="B47" s="1">
        <v>28613.61</v>
      </c>
      <c r="C47" s="1">
        <v>21283</v>
      </c>
      <c r="D47" s="1"/>
      <c r="E47" s="1"/>
      <c r="F47" s="1">
        <f>D60</f>
        <v>28013.211000000003</v>
      </c>
    </row>
    <row r="48" spans="1:7" x14ac:dyDescent="0.2">
      <c r="A48" s="3" t="s">
        <v>26</v>
      </c>
      <c r="B48" s="1">
        <v>17126.79</v>
      </c>
      <c r="C48" s="1">
        <v>11533</v>
      </c>
      <c r="D48" s="1">
        <f>SUM(D44:D45)*0.1</f>
        <v>16450</v>
      </c>
      <c r="E48" s="1">
        <f>SUM(E44:E45)*0.1</f>
        <v>593.75</v>
      </c>
      <c r="F48" s="15">
        <f>SUM(D48+E48)</f>
        <v>17043.75</v>
      </c>
      <c r="G48" s="42"/>
    </row>
    <row r="49" spans="1:6" x14ac:dyDescent="0.2">
      <c r="A49" s="3"/>
      <c r="B49" s="1">
        <f t="shared" ref="B49:C49" si="2">SUM(B44:B48)</f>
        <v>218138.30000000002</v>
      </c>
      <c r="C49" s="1">
        <f t="shared" si="2"/>
        <v>163960</v>
      </c>
      <c r="D49" s="1"/>
      <c r="E49" s="1"/>
      <c r="F49" s="1">
        <f>SUM(F44:F48)</f>
        <v>217003.261</v>
      </c>
    </row>
    <row r="51" spans="1:6" x14ac:dyDescent="0.2">
      <c r="A51" s="9" t="s">
        <v>89</v>
      </c>
      <c r="D51" t="s">
        <v>78</v>
      </c>
      <c r="E51" t="s">
        <v>105</v>
      </c>
    </row>
    <row r="52" spans="1:6" x14ac:dyDescent="0.2">
      <c r="B52" t="s">
        <v>109</v>
      </c>
      <c r="D52">
        <v>11244</v>
      </c>
      <c r="E52">
        <f>SUM((935*6)+((935*1.05)*6))</f>
        <v>11500.5</v>
      </c>
    </row>
    <row r="54" spans="1:6" x14ac:dyDescent="0.2">
      <c r="B54" t="s">
        <v>84</v>
      </c>
      <c r="D54">
        <f>SUM(113*12)</f>
        <v>1356</v>
      </c>
      <c r="E54">
        <f>SUM(113*12)</f>
        <v>1356</v>
      </c>
    </row>
    <row r="55" spans="1:6" x14ac:dyDescent="0.2">
      <c r="D55">
        <f>SUM(D52:D54)</f>
        <v>12600</v>
      </c>
      <c r="E55">
        <f>SUM(E52+E54)</f>
        <v>12856.5</v>
      </c>
    </row>
    <row r="56" spans="1:6" x14ac:dyDescent="0.2">
      <c r="A56" t="s">
        <v>85</v>
      </c>
    </row>
    <row r="57" spans="1:6" x14ac:dyDescent="0.2">
      <c r="B57" t="s">
        <v>86</v>
      </c>
      <c r="C57" s="13"/>
      <c r="D57" s="13">
        <f>SUM(B44+B45)*0.09</f>
        <v>15413.211000000001</v>
      </c>
      <c r="E57" s="13">
        <f>SUM(F44+F45)*0.09</f>
        <v>15339.375</v>
      </c>
    </row>
    <row r="58" spans="1:6" x14ac:dyDescent="0.2">
      <c r="B58" t="s">
        <v>91</v>
      </c>
      <c r="D58">
        <v>1200</v>
      </c>
      <c r="E58">
        <f>SUM(100*12)</f>
        <v>1200</v>
      </c>
    </row>
    <row r="60" spans="1:6" x14ac:dyDescent="0.2">
      <c r="A60" t="s">
        <v>90</v>
      </c>
      <c r="C60" s="13"/>
      <c r="D60" s="13">
        <f>SUM(D55+D57)</f>
        <v>28013.211000000003</v>
      </c>
      <c r="E60" s="36">
        <f>SUM(E55+E57+E58)</f>
        <v>29395.875</v>
      </c>
    </row>
  </sheetData>
  <phoneticPr fontId="8" type="noConversion"/>
  <pageMargins left="0.75" right="0.75" top="1" bottom="1" header="0.5" footer="0.5"/>
  <pageSetup scale="86" orientation="landscape" horizontalDpi="4294967292" verticalDpi="4294967292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 v 21 v 22</vt:lpstr>
      <vt:lpstr>Line Items</vt:lpstr>
      <vt:lpstr>Personnel</vt:lpstr>
    </vt:vector>
  </TitlesOfParts>
  <Company>Coalition of Local Health Officials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D. Cowling</dc:creator>
  <cp:lastModifiedBy>Microsoft Office User</cp:lastModifiedBy>
  <cp:lastPrinted>2020-04-08T18:42:26Z</cp:lastPrinted>
  <dcterms:created xsi:type="dcterms:W3CDTF">2016-03-23T21:43:01Z</dcterms:created>
  <dcterms:modified xsi:type="dcterms:W3CDTF">2021-04-09T17:32:31Z</dcterms:modified>
</cp:coreProperties>
</file>