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20" windowWidth="25200" windowHeight="15860" tabRatio="500"/>
  </bookViews>
  <sheets>
    <sheet name="20 v 21" sheetId="1" r:id="rId1"/>
    <sheet name="Line Items" sheetId="2" r:id="rId2"/>
    <sheet name="Personnel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" l="1"/>
  <c r="E19" i="3"/>
  <c r="G50" i="1"/>
  <c r="G40" i="1"/>
  <c r="G56" i="1"/>
  <c r="G55" i="1"/>
  <c r="E5" i="3"/>
  <c r="F56" i="1"/>
  <c r="E56" i="1"/>
  <c r="G19" i="3"/>
  <c r="G18" i="3"/>
  <c r="G17" i="3"/>
  <c r="G28" i="1"/>
  <c r="F14" i="1"/>
  <c r="H13" i="1"/>
  <c r="H5" i="1"/>
  <c r="G14" i="1"/>
  <c r="F5" i="3"/>
  <c r="D8" i="3"/>
  <c r="E8" i="3"/>
  <c r="F8" i="3"/>
  <c r="F4" i="3"/>
  <c r="F9" i="3"/>
  <c r="D19" i="3"/>
  <c r="E16" i="3"/>
  <c r="E15" i="3"/>
  <c r="E17" i="3"/>
  <c r="D14" i="3"/>
  <c r="E14" i="3"/>
  <c r="B9" i="3"/>
  <c r="F6" i="3"/>
  <c r="C9" i="3"/>
  <c r="E50" i="1"/>
  <c r="E31" i="3"/>
  <c r="E33" i="3"/>
  <c r="E34" i="3"/>
  <c r="E23" i="3"/>
  <c r="F23" i="3"/>
  <c r="E24" i="3"/>
  <c r="F24" i="3"/>
  <c r="E36" i="3"/>
  <c r="E37" i="3"/>
  <c r="E39" i="3"/>
  <c r="F25" i="3"/>
  <c r="D33" i="3"/>
  <c r="D36" i="3"/>
  <c r="E14" i="1"/>
  <c r="E55" i="1"/>
  <c r="E28" i="1"/>
  <c r="E40" i="1"/>
  <c r="E57" i="1"/>
  <c r="E58" i="1"/>
  <c r="D34" i="3"/>
  <c r="D39" i="3"/>
  <c r="E27" i="3"/>
  <c r="D27" i="3"/>
  <c r="F27" i="3"/>
  <c r="F26" i="3"/>
  <c r="F28" i="3"/>
  <c r="B28" i="3"/>
  <c r="C28" i="3"/>
</calcChain>
</file>

<file path=xl/sharedStrings.xml><?xml version="1.0" encoding="utf-8"?>
<sst xmlns="http://schemas.openxmlformats.org/spreadsheetml/2006/main" count="194" uniqueCount="139">
  <si>
    <t>Income</t>
  </si>
  <si>
    <t>County Dues</t>
  </si>
  <si>
    <t>CLEHS Dues</t>
  </si>
  <si>
    <t>Total Income</t>
  </si>
  <si>
    <t>Expenses</t>
  </si>
  <si>
    <t>Bookkeeper</t>
    <phoneticPr fontId="0" type="noConversion"/>
  </si>
  <si>
    <t>CLEHS</t>
    <phoneticPr fontId="0" type="noConversion"/>
  </si>
  <si>
    <t>Corporation Fee</t>
    <phoneticPr fontId="0" type="noConversion"/>
  </si>
  <si>
    <t>Financial Filing</t>
    <phoneticPr fontId="0" type="noConversion"/>
  </si>
  <si>
    <t>Meetings</t>
    <phoneticPr fontId="0" type="noConversion"/>
  </si>
  <si>
    <t>Postage and Delivery</t>
    <phoneticPr fontId="0" type="noConversion"/>
  </si>
  <si>
    <t>Printing</t>
    <phoneticPr fontId="0" type="noConversion"/>
  </si>
  <si>
    <t>Rent</t>
  </si>
  <si>
    <t>Supplies</t>
    <phoneticPr fontId="0" type="noConversion"/>
  </si>
  <si>
    <t>Travel Expenses</t>
    <phoneticPr fontId="0" type="noConversion"/>
  </si>
  <si>
    <t>State Travel</t>
    <phoneticPr fontId="0" type="noConversion"/>
  </si>
  <si>
    <t>Workforce Development</t>
  </si>
  <si>
    <t>Total Expenses</t>
  </si>
  <si>
    <t xml:space="preserve">Cell Phone </t>
  </si>
  <si>
    <t>Communications</t>
  </si>
  <si>
    <t>Mentorship</t>
  </si>
  <si>
    <t>Personnel</t>
  </si>
  <si>
    <t>Executive Director</t>
  </si>
  <si>
    <t>Program Manager</t>
  </si>
  <si>
    <t>Admin Fee</t>
  </si>
  <si>
    <t>Benefits</t>
  </si>
  <si>
    <t xml:space="preserve">Payroll Taxes </t>
  </si>
  <si>
    <t>Business Insurance</t>
  </si>
  <si>
    <t>Web Development</t>
  </si>
  <si>
    <t>Legislative</t>
  </si>
  <si>
    <t>Trainers</t>
  </si>
  <si>
    <t>Member Travel</t>
  </si>
  <si>
    <t>Contractors</t>
  </si>
  <si>
    <t>Retreat</t>
  </si>
  <si>
    <t>Conference Sponsorships</t>
  </si>
  <si>
    <t>Contracted Subtotal</t>
  </si>
  <si>
    <t>Personnel Subtotal</t>
  </si>
  <si>
    <t>Expense Line items</t>
  </si>
  <si>
    <t>Bookkepper</t>
  </si>
  <si>
    <t>Line Item</t>
  </si>
  <si>
    <t>Explanation</t>
  </si>
  <si>
    <t>Non-profit accounting support CLHO budget and grant reporting</t>
  </si>
  <si>
    <t>CLEHS</t>
  </si>
  <si>
    <t>Any regular expenses for the CLEHS caucus</t>
  </si>
  <si>
    <t>Cell Phone</t>
  </si>
  <si>
    <t>Programmatic Areas</t>
  </si>
  <si>
    <t>Operating</t>
  </si>
  <si>
    <t>Contracted Services</t>
  </si>
  <si>
    <t>Facilitator</t>
  </si>
  <si>
    <t>Contractor</t>
  </si>
  <si>
    <t xml:space="preserve">Operating </t>
  </si>
  <si>
    <t>Corporation Fee</t>
  </si>
  <si>
    <t>Financial Filing</t>
  </si>
  <si>
    <t>Meetings</t>
  </si>
  <si>
    <t>Postage &amp; Delivery</t>
  </si>
  <si>
    <t>Printing</t>
  </si>
  <si>
    <t>$50 for postage</t>
  </si>
  <si>
    <t>Utilities</t>
  </si>
  <si>
    <t>Interest</t>
  </si>
  <si>
    <t>General Liability insurance</t>
  </si>
  <si>
    <t>Supplies</t>
  </si>
  <si>
    <t>Travel Expenses</t>
  </si>
  <si>
    <t>SACCHO</t>
  </si>
  <si>
    <t>National travel to conferences for CLHO staff</t>
  </si>
  <si>
    <t>State Travel</t>
  </si>
  <si>
    <t xml:space="preserve">Travel to LHDs, Legislative trips, visits </t>
  </si>
  <si>
    <t>Operating/ Legislative</t>
  </si>
  <si>
    <t>Lights, internet for office</t>
  </si>
  <si>
    <t>Conference Sponsorship</t>
  </si>
  <si>
    <t>cLEHS</t>
  </si>
  <si>
    <t>Travel Subtotal</t>
  </si>
  <si>
    <t>Workforce Subtotal</t>
  </si>
  <si>
    <t>HO Caucus</t>
  </si>
  <si>
    <t xml:space="preserve">HO - CME </t>
  </si>
  <si>
    <t>National Travel</t>
  </si>
  <si>
    <t>Intern/ Fellow Stipend</t>
  </si>
  <si>
    <t>$1440 for Paychex to run payroll</t>
  </si>
  <si>
    <t>office supplies</t>
  </si>
  <si>
    <t>County Health Rankings</t>
  </si>
  <si>
    <t>Subscription Services</t>
  </si>
  <si>
    <t xml:space="preserve"> % Change</t>
  </si>
  <si>
    <t>2018-19</t>
  </si>
  <si>
    <t xml:space="preserve">SHARE - NW </t>
  </si>
  <si>
    <t>CLHO 2 Employees use their cell phones as work phones and are reimbursed $75 per month</t>
  </si>
  <si>
    <t>Annual Contract for CLHO website</t>
  </si>
  <si>
    <t>CLHO Sponsorship of Annual OPHA Conference</t>
  </si>
  <si>
    <t>Cover costs of retreat</t>
  </si>
  <si>
    <t>AD&amp;D</t>
  </si>
  <si>
    <t>Retirement</t>
  </si>
  <si>
    <t>Payroll</t>
  </si>
  <si>
    <t>2018-19 Changes</t>
  </si>
  <si>
    <t>COLA/ Merit Est.</t>
  </si>
  <si>
    <t>Benefits per month</t>
  </si>
  <si>
    <t>Total Benefits</t>
  </si>
  <si>
    <t>Paychex fee</t>
  </si>
  <si>
    <t>Paychex Payroll Fee</t>
  </si>
  <si>
    <t>Salary based on approved scale</t>
  </si>
  <si>
    <t>Includes CLHO retirement plan matching 9% and health, dental and accidnetal death &amp; dismemberment</t>
  </si>
  <si>
    <t>Taxes</t>
  </si>
  <si>
    <t xml:space="preserve">Printing of materials such as business cards, materials for meetings etc. </t>
  </si>
  <si>
    <t>Food/ coffee for CLHO meetings</t>
  </si>
  <si>
    <t>Business Registration Fee w/ Secretary of State's office</t>
  </si>
  <si>
    <t>Payment to the CPA firm for 990 Tax Filing</t>
  </si>
  <si>
    <t>Payroll Fee</t>
  </si>
  <si>
    <t>Reserves needed to balance budget</t>
  </si>
  <si>
    <t xml:space="preserve">Contracted Services </t>
  </si>
  <si>
    <t>Difference between Income &amp; Expenses</t>
  </si>
  <si>
    <t>Expenses paid to support Continuing Medical Expenses (CMEs) for Hos</t>
  </si>
  <si>
    <t>2019-20</t>
  </si>
  <si>
    <t>Grants</t>
  </si>
  <si>
    <t>2018-19 Budget</t>
  </si>
  <si>
    <t xml:space="preserve">2017-18 YTD </t>
  </si>
  <si>
    <t>Health &amp; Dental Ins</t>
  </si>
  <si>
    <t>2019-20 Totals</t>
  </si>
  <si>
    <t>Retreat travel support</t>
  </si>
  <si>
    <t xml:space="preserve"> CLHO Annual Budget - 2020-21 Budget in Development</t>
  </si>
  <si>
    <t>2020-21</t>
  </si>
  <si>
    <t>2020-21 Payroll</t>
  </si>
  <si>
    <t>2019-20 Budget</t>
  </si>
  <si>
    <t xml:space="preserve">2019-20 YTD* </t>
  </si>
  <si>
    <t>Benefit costs</t>
  </si>
  <si>
    <t>Health &amp; Dental</t>
  </si>
  <si>
    <t>A &amp; D Insurance</t>
  </si>
  <si>
    <t>subtotal</t>
  </si>
  <si>
    <t>ED Retirement</t>
  </si>
  <si>
    <t>PM Retirement</t>
  </si>
  <si>
    <t>Retirement fees</t>
  </si>
  <si>
    <t>*YTD - March 31, 2020</t>
  </si>
  <si>
    <t>NWCPHP</t>
  </si>
  <si>
    <t>2019-20 YTD*</t>
  </si>
  <si>
    <t>OHA Contract (Conference Support)</t>
  </si>
  <si>
    <t>2020-21 CLHO Budget Explained</t>
  </si>
  <si>
    <t>Zoom, BillTracker &amp; Capitol Club dues</t>
  </si>
  <si>
    <t>CLHO -sponsored travel for members to training/retreat</t>
  </si>
  <si>
    <t>Staff Travinings</t>
  </si>
  <si>
    <t>Support leadership development of CLHO staff</t>
  </si>
  <si>
    <t>2019-20 Changes</t>
  </si>
  <si>
    <t xml:space="preserve">2019-20 Payroll </t>
  </si>
  <si>
    <t>*YTD - 3/31/20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</si>
</sst>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[$$-409]* #,##0.00_ ;_-[$$-409]* \-#,##0.00\ ;_-[$$-409]* &quot;-&quot;??_ ;_-@_ "/>
    <numFmt numFmtId="167" formatCode="&quot;$&quot;#,##0;[Red]&quot;$&quot;#,##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Verdana"/>
    </font>
    <font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indexed="10"/>
      <name val="Calibri"/>
      <scheme val="minor"/>
    </font>
    <font>
      <b/>
      <sz val="14"/>
      <color theme="1"/>
      <name val="Calibri"/>
      <scheme val="minor"/>
    </font>
    <font>
      <sz val="12"/>
      <color rgb="FFFF0000"/>
      <name val="Calibri"/>
      <family val="2"/>
      <scheme val="minor"/>
    </font>
    <font>
      <sz val="11"/>
      <color theme="1"/>
      <name val="Georgi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1">
    <xf numFmtId="0" fontId="0" fillId="0" borderId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165" fontId="0" fillId="0" borderId="1" xfId="1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4" fillId="0" borderId="0" xfId="0" applyFont="1" applyFill="1" applyBorder="1"/>
    <xf numFmtId="164" fontId="0" fillId="0" borderId="0" xfId="0" applyNumberFormat="1" applyBorder="1"/>
    <xf numFmtId="164" fontId="0" fillId="0" borderId="0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/>
    <xf numFmtId="9" fontId="0" fillId="0" borderId="0" xfId="0" applyNumberFormat="1"/>
    <xf numFmtId="166" fontId="0" fillId="0" borderId="0" xfId="0" applyNumberFormat="1"/>
    <xf numFmtId="164" fontId="0" fillId="0" borderId="0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0" fillId="0" borderId="2" xfId="0" applyFont="1" applyFill="1" applyBorder="1"/>
    <xf numFmtId="0" fontId="7" fillId="0" borderId="2" xfId="0" applyFont="1" applyFill="1" applyBorder="1"/>
    <xf numFmtId="165" fontId="0" fillId="0" borderId="1" xfId="1" applyFont="1" applyFill="1" applyBorder="1" applyAlignment="1">
      <alignment horizontal="center" vertical="center" wrapText="1"/>
    </xf>
    <xf numFmtId="165" fontId="0" fillId="0" borderId="1" xfId="1" applyFont="1" applyFill="1" applyBorder="1" applyAlignment="1">
      <alignment horizontal="center" wrapText="1"/>
    </xf>
    <xf numFmtId="0" fontId="9" fillId="0" borderId="1" xfId="0" applyFont="1" applyFill="1" applyBorder="1"/>
    <xf numFmtId="0" fontId="0" fillId="0" borderId="0" xfId="0" applyFont="1" applyFill="1"/>
    <xf numFmtId="167" fontId="0" fillId="0" borderId="1" xfId="0" applyNumberFormat="1" applyFont="1" applyFill="1" applyBorder="1"/>
    <xf numFmtId="0" fontId="11" fillId="0" borderId="1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0" fontId="13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9" fontId="0" fillId="0" borderId="1" xfId="124" applyFont="1" applyFill="1" applyBorder="1"/>
    <xf numFmtId="44" fontId="0" fillId="0" borderId="0" xfId="0" applyNumberFormat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/>
    <xf numFmtId="0" fontId="0" fillId="0" borderId="0" xfId="0" applyFill="1"/>
    <xf numFmtId="167" fontId="0" fillId="0" borderId="0" xfId="0" applyNumberFormat="1" applyFont="1" applyFill="1"/>
    <xf numFmtId="167" fontId="0" fillId="0" borderId="0" xfId="0" applyNumberFormat="1" applyFill="1"/>
    <xf numFmtId="0" fontId="0" fillId="0" borderId="0" xfId="0" applyNumberFormat="1"/>
    <xf numFmtId="0" fontId="16" fillId="0" borderId="0" xfId="0" applyFont="1"/>
    <xf numFmtId="167" fontId="15" fillId="0" borderId="0" xfId="0" applyNumberFormat="1" applyFont="1" applyFill="1"/>
  </cellXfs>
  <cellStyles count="26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Normal" xfId="0" builtinId="0"/>
    <cellStyle name="Percent" xfId="124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" zoomScale="150" zoomScaleNormal="150" zoomScalePageLayoutView="150" workbookViewId="0">
      <selection activeCell="G58" sqref="G58"/>
    </sheetView>
  </sheetViews>
  <sheetFormatPr baseColWidth="10" defaultRowHeight="15" x14ac:dyDescent="0"/>
  <cols>
    <col min="1" max="1" width="5.33203125" customWidth="1"/>
    <col min="2" max="2" width="4.6640625" customWidth="1"/>
    <col min="3" max="3" width="8.5" customWidth="1"/>
    <col min="4" max="4" width="20.83203125" customWidth="1"/>
    <col min="5" max="7" width="16.1640625" customWidth="1"/>
    <col min="8" max="8" width="11" customWidth="1"/>
  </cols>
  <sheetData>
    <row r="1" spans="1:9" ht="18">
      <c r="A1" s="18" t="s">
        <v>115</v>
      </c>
      <c r="B1" s="21"/>
      <c r="C1" s="18"/>
      <c r="D1" s="18"/>
      <c r="E1" s="19"/>
      <c r="F1" s="19"/>
      <c r="G1" s="19"/>
      <c r="H1" s="19"/>
    </row>
    <row r="2" spans="1:9" ht="18">
      <c r="A2" s="18"/>
      <c r="B2" s="21"/>
      <c r="C2" s="18"/>
      <c r="D2" s="18"/>
      <c r="E2" s="19"/>
      <c r="F2" s="19"/>
      <c r="G2" s="19"/>
      <c r="H2" s="19"/>
    </row>
    <row r="3" spans="1:9">
      <c r="A3" s="3"/>
      <c r="B3" s="22"/>
      <c r="C3" s="3"/>
      <c r="D3" s="3"/>
      <c r="E3" s="19"/>
      <c r="F3" s="19"/>
      <c r="G3" s="19"/>
      <c r="H3" s="19"/>
    </row>
    <row r="4" spans="1:9" ht="36">
      <c r="A4" s="34" t="s">
        <v>0</v>
      </c>
      <c r="B4" s="35"/>
      <c r="C4" s="36"/>
      <c r="D4" s="36"/>
      <c r="E4" s="39" t="s">
        <v>108</v>
      </c>
      <c r="F4" s="39" t="s">
        <v>129</v>
      </c>
      <c r="G4" s="39" t="s">
        <v>116</v>
      </c>
      <c r="H4" s="40" t="s">
        <v>80</v>
      </c>
      <c r="I4" t="s">
        <v>127</v>
      </c>
    </row>
    <row r="5" spans="1:9">
      <c r="A5" s="31"/>
      <c r="B5" s="32" t="s">
        <v>1</v>
      </c>
      <c r="C5" s="31"/>
      <c r="D5" s="31"/>
      <c r="E5" s="29">
        <v>199886</v>
      </c>
      <c r="F5" s="29">
        <v>199310</v>
      </c>
      <c r="G5" s="29">
        <v>201180.88</v>
      </c>
      <c r="H5" s="37">
        <f>SUM(1-(E5/G5))</f>
        <v>6.4363969379197528E-3</v>
      </c>
    </row>
    <row r="6" spans="1:9">
      <c r="A6" s="31"/>
      <c r="B6" s="32" t="s">
        <v>130</v>
      </c>
      <c r="C6" s="31"/>
      <c r="D6" s="31"/>
      <c r="E6" s="29">
        <v>4250</v>
      </c>
      <c r="F6" s="29">
        <v>0</v>
      </c>
      <c r="G6" s="29">
        <v>5000</v>
      </c>
      <c r="H6" s="37"/>
    </row>
    <row r="7" spans="1:9">
      <c r="A7" s="31"/>
      <c r="B7" s="32" t="s">
        <v>2</v>
      </c>
      <c r="C7" s="31"/>
      <c r="D7" s="31"/>
      <c r="E7" s="29">
        <v>650</v>
      </c>
      <c r="F7" s="29">
        <v>150</v>
      </c>
      <c r="G7" s="29">
        <v>650</v>
      </c>
      <c r="H7" s="37"/>
    </row>
    <row r="8" spans="1:9">
      <c r="A8" s="31"/>
      <c r="B8" s="32" t="s">
        <v>72</v>
      </c>
      <c r="C8" s="31"/>
      <c r="D8" s="31"/>
      <c r="E8" s="29"/>
      <c r="F8" s="29"/>
      <c r="G8" s="29"/>
      <c r="H8" s="41"/>
    </row>
    <row r="9" spans="1:9">
      <c r="A9" s="31"/>
      <c r="B9" s="32" t="s">
        <v>109</v>
      </c>
      <c r="C9" s="31"/>
      <c r="D9" s="31"/>
      <c r="E9" s="29"/>
      <c r="F9" s="29"/>
      <c r="G9" s="29"/>
      <c r="H9" s="41"/>
    </row>
    <row r="10" spans="1:9">
      <c r="A10" s="31"/>
      <c r="B10" s="23"/>
      <c r="C10" s="2" t="s">
        <v>78</v>
      </c>
      <c r="D10" s="33"/>
      <c r="E10" s="29">
        <v>4900</v>
      </c>
      <c r="F10" s="29"/>
      <c r="G10" s="29">
        <v>4900</v>
      </c>
      <c r="H10" s="37"/>
    </row>
    <row r="11" spans="1:9">
      <c r="A11" s="31"/>
      <c r="C11" s="23" t="s">
        <v>82</v>
      </c>
      <c r="D11" s="33"/>
      <c r="E11" s="29">
        <v>10000</v>
      </c>
      <c r="F11" s="29">
        <v>8000</v>
      </c>
      <c r="G11" s="29">
        <v>0</v>
      </c>
      <c r="H11" s="37"/>
    </row>
    <row r="12" spans="1:9">
      <c r="A12" s="31"/>
      <c r="C12" s="23" t="s">
        <v>128</v>
      </c>
      <c r="D12" s="33"/>
      <c r="E12" s="29"/>
      <c r="F12" s="29">
        <v>9000</v>
      </c>
      <c r="G12" s="29"/>
      <c r="H12" s="37"/>
    </row>
    <row r="13" spans="1:9">
      <c r="A13" s="31"/>
      <c r="B13" s="23" t="s">
        <v>58</v>
      </c>
      <c r="C13" s="2"/>
      <c r="D13" s="33"/>
      <c r="E13" s="29">
        <v>180</v>
      </c>
      <c r="F13" s="29">
        <v>75</v>
      </c>
      <c r="G13" s="29">
        <v>90</v>
      </c>
      <c r="H13" s="37">
        <f>SUM(1-(E13/G13))</f>
        <v>-1</v>
      </c>
    </row>
    <row r="14" spans="1:9" ht="18">
      <c r="A14" s="27" t="s">
        <v>3</v>
      </c>
      <c r="B14" s="32"/>
      <c r="C14" s="31"/>
      <c r="D14" s="31"/>
      <c r="E14" s="29">
        <f>SUM(E5:E13)</f>
        <v>219866</v>
      </c>
      <c r="F14" s="29">
        <f>SUM(F5:F13)</f>
        <v>216535</v>
      </c>
      <c r="G14" s="29">
        <f>SUM(G5:G13)</f>
        <v>211820.88</v>
      </c>
      <c r="H14" s="37"/>
    </row>
    <row r="15" spans="1:9">
      <c r="A15" s="31"/>
      <c r="B15" s="32"/>
      <c r="C15" s="31"/>
      <c r="D15" s="31"/>
      <c r="E15" s="29"/>
      <c r="F15" s="29"/>
      <c r="G15" s="29"/>
      <c r="H15" s="2"/>
    </row>
    <row r="16" spans="1:9">
      <c r="A16" s="31"/>
      <c r="B16" s="32"/>
      <c r="C16" s="31"/>
      <c r="D16" s="31"/>
      <c r="E16" s="29"/>
      <c r="F16" s="29"/>
      <c r="G16" s="29"/>
      <c r="H16" s="2"/>
    </row>
    <row r="17" spans="1:8" ht="18">
      <c r="A17" s="27" t="s">
        <v>4</v>
      </c>
      <c r="B17" s="32"/>
      <c r="C17" s="31"/>
      <c r="D17" s="31"/>
      <c r="E17" s="29"/>
      <c r="F17" s="29"/>
      <c r="G17" s="29"/>
      <c r="H17" s="2"/>
    </row>
    <row r="18" spans="1:8">
      <c r="A18" s="30"/>
      <c r="B18" s="28"/>
      <c r="C18" s="2"/>
      <c r="D18" s="2"/>
      <c r="E18" s="29"/>
      <c r="F18" s="29"/>
      <c r="G18" s="29"/>
      <c r="H18" s="2"/>
    </row>
    <row r="19" spans="1:8">
      <c r="A19" s="31"/>
      <c r="B19" s="32" t="s">
        <v>5</v>
      </c>
      <c r="C19" s="31"/>
      <c r="D19" s="31"/>
      <c r="E19" s="29">
        <v>450</v>
      </c>
      <c r="F19" s="29">
        <v>158</v>
      </c>
      <c r="G19" s="29">
        <v>300</v>
      </c>
      <c r="H19" s="37"/>
    </row>
    <row r="20" spans="1:8">
      <c r="A20" s="31"/>
      <c r="B20" s="24" t="s">
        <v>27</v>
      </c>
      <c r="C20" s="4"/>
      <c r="D20" s="31"/>
      <c r="E20" s="29">
        <v>350</v>
      </c>
      <c r="F20" s="29">
        <v>0</v>
      </c>
      <c r="G20" s="29">
        <v>350</v>
      </c>
      <c r="H20" s="37"/>
    </row>
    <row r="21" spans="1:8">
      <c r="A21" s="31"/>
      <c r="B21" s="32" t="s">
        <v>6</v>
      </c>
      <c r="C21" s="31"/>
      <c r="D21" s="31"/>
      <c r="E21" s="29">
        <v>700</v>
      </c>
      <c r="F21" s="29">
        <v>64</v>
      </c>
      <c r="G21" s="29">
        <v>650</v>
      </c>
      <c r="H21" s="37"/>
    </row>
    <row r="22" spans="1:8">
      <c r="A22" s="31"/>
      <c r="B22" s="32" t="s">
        <v>18</v>
      </c>
      <c r="C22" s="31"/>
      <c r="D22" s="31"/>
      <c r="E22" s="29">
        <v>1800</v>
      </c>
      <c r="F22" s="29">
        <v>1050</v>
      </c>
      <c r="G22" s="29">
        <v>1800</v>
      </c>
      <c r="H22" s="37"/>
    </row>
    <row r="23" spans="1:8">
      <c r="A23" s="31"/>
      <c r="B23" s="23" t="s">
        <v>105</v>
      </c>
      <c r="C23" s="2"/>
      <c r="D23" s="31"/>
      <c r="E23" s="29"/>
      <c r="F23" s="29"/>
      <c r="G23" s="29"/>
      <c r="H23" s="2"/>
    </row>
    <row r="24" spans="1:8">
      <c r="A24" s="31"/>
      <c r="B24" s="23"/>
      <c r="C24" s="2"/>
      <c r="D24" s="31" t="s">
        <v>32</v>
      </c>
      <c r="E24" s="29">
        <v>2500</v>
      </c>
      <c r="F24" s="29">
        <v>4575</v>
      </c>
      <c r="G24" s="29">
        <v>9000</v>
      </c>
      <c r="H24" s="37"/>
    </row>
    <row r="25" spans="1:8">
      <c r="A25" s="31"/>
      <c r="B25" s="32"/>
      <c r="C25" s="31"/>
      <c r="D25" s="2" t="s">
        <v>19</v>
      </c>
      <c r="E25" s="29">
        <v>0</v>
      </c>
      <c r="F25" s="29">
        <v>75</v>
      </c>
      <c r="G25" s="29">
        <v>500</v>
      </c>
      <c r="H25" s="37"/>
    </row>
    <row r="26" spans="1:8">
      <c r="A26" s="31"/>
      <c r="B26" s="32"/>
      <c r="C26" s="31"/>
      <c r="D26" s="31" t="s">
        <v>30</v>
      </c>
      <c r="E26" s="29">
        <v>1200</v>
      </c>
      <c r="F26" s="29">
        <v>0</v>
      </c>
      <c r="G26" s="29">
        <v>500</v>
      </c>
      <c r="H26" s="37"/>
    </row>
    <row r="27" spans="1:8">
      <c r="A27" s="31"/>
      <c r="B27" s="32"/>
      <c r="C27" s="31"/>
      <c r="D27" s="31" t="s">
        <v>28</v>
      </c>
      <c r="E27" s="29">
        <v>3055</v>
      </c>
      <c r="F27" s="29">
        <v>1165</v>
      </c>
      <c r="G27" s="29">
        <v>4500</v>
      </c>
      <c r="H27" s="37"/>
    </row>
    <row r="28" spans="1:8">
      <c r="A28" s="31"/>
      <c r="B28" s="32"/>
      <c r="C28" s="31" t="s">
        <v>35</v>
      </c>
      <c r="D28" s="31"/>
      <c r="E28" s="29">
        <f>SUM(E24+E27+E25+E26)</f>
        <v>6755</v>
      </c>
      <c r="F28" s="29">
        <v>5815</v>
      </c>
      <c r="G28" s="29">
        <f>SUM(G24:G27)</f>
        <v>14500</v>
      </c>
      <c r="H28" s="37"/>
    </row>
    <row r="29" spans="1:8">
      <c r="A29" s="31"/>
      <c r="B29" s="32" t="s">
        <v>7</v>
      </c>
      <c r="C29" s="31"/>
      <c r="D29" s="31"/>
      <c r="E29" s="29">
        <v>50</v>
      </c>
      <c r="F29" s="29">
        <v>0</v>
      </c>
      <c r="G29" s="29">
        <v>50</v>
      </c>
      <c r="H29" s="37"/>
    </row>
    <row r="30" spans="1:8">
      <c r="A30" s="31"/>
      <c r="B30" s="32" t="s">
        <v>8</v>
      </c>
      <c r="C30" s="31"/>
      <c r="D30" s="31"/>
      <c r="E30" s="29">
        <v>1650</v>
      </c>
      <c r="F30" s="29">
        <v>2026</v>
      </c>
      <c r="G30" s="29">
        <v>2050</v>
      </c>
      <c r="H30" s="37"/>
    </row>
    <row r="31" spans="1:8">
      <c r="A31" s="31"/>
      <c r="B31" s="32" t="s">
        <v>73</v>
      </c>
      <c r="C31" s="31"/>
      <c r="D31" s="31"/>
      <c r="E31" s="29">
        <v>0</v>
      </c>
      <c r="F31" s="29"/>
      <c r="G31" s="29"/>
      <c r="H31" s="2"/>
    </row>
    <row r="32" spans="1:8">
      <c r="A32" s="31"/>
      <c r="B32" s="32" t="s">
        <v>9</v>
      </c>
      <c r="C32" s="31"/>
      <c r="D32" s="31"/>
      <c r="E32" s="29">
        <v>1500</v>
      </c>
      <c r="F32" s="29">
        <v>0</v>
      </c>
      <c r="G32" s="29">
        <v>750</v>
      </c>
      <c r="H32" s="37"/>
    </row>
    <row r="33" spans="1:10">
      <c r="A33" s="31"/>
      <c r="B33" s="32" t="s">
        <v>21</v>
      </c>
      <c r="C33" s="31"/>
      <c r="D33" s="31"/>
      <c r="E33" s="29"/>
      <c r="F33" s="29"/>
      <c r="G33" s="29"/>
      <c r="H33" s="2"/>
    </row>
    <row r="34" spans="1:10">
      <c r="A34" s="31"/>
      <c r="B34" s="32"/>
      <c r="C34" s="31"/>
      <c r="D34" s="31" t="s">
        <v>22</v>
      </c>
      <c r="E34" s="29">
        <v>114062.5</v>
      </c>
      <c r="F34" s="29">
        <v>97749</v>
      </c>
      <c r="G34" s="29">
        <v>117501</v>
      </c>
      <c r="H34" s="37"/>
      <c r="J34" s="5"/>
    </row>
    <row r="35" spans="1:10">
      <c r="A35" s="31"/>
      <c r="B35" s="32"/>
      <c r="C35" s="31"/>
      <c r="D35" s="31" t="s">
        <v>23</v>
      </c>
      <c r="E35" s="29">
        <v>56375</v>
      </c>
      <c r="F35" s="29">
        <v>44547</v>
      </c>
      <c r="G35" s="29">
        <v>56560</v>
      </c>
      <c r="H35" s="37"/>
    </row>
    <row r="36" spans="1:10">
      <c r="A36" s="31"/>
      <c r="B36" s="32"/>
      <c r="C36" s="31"/>
      <c r="D36" s="31" t="s">
        <v>75</v>
      </c>
      <c r="E36" s="29">
        <v>0</v>
      </c>
      <c r="F36" s="29">
        <v>0</v>
      </c>
      <c r="G36" s="29">
        <v>0</v>
      </c>
      <c r="H36" s="2"/>
    </row>
    <row r="37" spans="1:10">
      <c r="A37" s="31"/>
      <c r="B37" s="32"/>
      <c r="C37" s="31"/>
      <c r="D37" s="31" t="s">
        <v>103</v>
      </c>
      <c r="E37" s="29">
        <v>1508</v>
      </c>
      <c r="F37" s="29">
        <v>1287</v>
      </c>
      <c r="G37" s="29">
        <v>1508</v>
      </c>
      <c r="H37" s="37"/>
    </row>
    <row r="38" spans="1:10">
      <c r="A38" s="31"/>
      <c r="B38" s="32"/>
      <c r="C38" s="31"/>
      <c r="D38" s="31" t="s">
        <v>25</v>
      </c>
      <c r="E38" s="29">
        <v>29395</v>
      </c>
      <c r="F38" s="29">
        <v>21444</v>
      </c>
      <c r="G38" s="29">
        <v>28345</v>
      </c>
      <c r="H38" s="37"/>
    </row>
    <row r="39" spans="1:10">
      <c r="A39" s="31"/>
      <c r="B39" s="32"/>
      <c r="C39" s="31"/>
      <c r="D39" s="31" t="s">
        <v>26</v>
      </c>
      <c r="E39" s="29">
        <v>17043</v>
      </c>
      <c r="F39" s="29">
        <v>12721</v>
      </c>
      <c r="G39" s="29">
        <v>17406</v>
      </c>
      <c r="H39" s="37"/>
    </row>
    <row r="40" spans="1:10">
      <c r="A40" s="31"/>
      <c r="B40" s="32"/>
      <c r="C40" s="31" t="s">
        <v>36</v>
      </c>
      <c r="D40" s="31"/>
      <c r="E40" s="29">
        <f>SUM(E34:E39)</f>
        <v>218383.5</v>
      </c>
      <c r="F40" s="29">
        <v>176462</v>
      </c>
      <c r="G40" s="29">
        <f>SUM(G34:G39)</f>
        <v>221320</v>
      </c>
      <c r="H40" s="37"/>
    </row>
    <row r="41" spans="1:10">
      <c r="A41" s="31"/>
      <c r="B41" s="32" t="s">
        <v>10</v>
      </c>
      <c r="C41" s="31"/>
      <c r="D41" s="31"/>
      <c r="E41" s="29">
        <v>50</v>
      </c>
      <c r="F41" s="29">
        <v>0</v>
      </c>
      <c r="G41" s="29">
        <v>25</v>
      </c>
      <c r="H41" s="37"/>
    </row>
    <row r="42" spans="1:10">
      <c r="A42" s="31"/>
      <c r="B42" s="32" t="s">
        <v>11</v>
      </c>
      <c r="C42" s="31"/>
      <c r="D42" s="31"/>
      <c r="E42" s="29">
        <v>500</v>
      </c>
      <c r="F42" s="29">
        <v>159</v>
      </c>
      <c r="G42" s="29">
        <v>250</v>
      </c>
      <c r="H42" s="37"/>
    </row>
    <row r="43" spans="1:10">
      <c r="A43" s="31"/>
      <c r="B43" s="23" t="s">
        <v>12</v>
      </c>
      <c r="C43" s="2"/>
      <c r="D43" s="31"/>
      <c r="E43" s="29">
        <v>9082.7000000000007</v>
      </c>
      <c r="F43" s="29">
        <v>7332</v>
      </c>
      <c r="G43" s="29">
        <v>9262</v>
      </c>
      <c r="H43" s="37"/>
    </row>
    <row r="44" spans="1:10">
      <c r="A44" s="31"/>
      <c r="B44" s="23" t="s">
        <v>79</v>
      </c>
      <c r="C44" s="2"/>
      <c r="D44" s="31"/>
      <c r="E44" s="29">
        <v>998</v>
      </c>
      <c r="F44" s="29">
        <v>490</v>
      </c>
      <c r="G44" s="29">
        <v>490</v>
      </c>
      <c r="H44" s="37"/>
    </row>
    <row r="45" spans="1:10">
      <c r="A45" s="31"/>
      <c r="B45" s="32" t="s">
        <v>13</v>
      </c>
      <c r="C45" s="31"/>
      <c r="D45" s="31"/>
      <c r="E45" s="29">
        <v>500</v>
      </c>
      <c r="F45" s="29">
        <v>492</v>
      </c>
      <c r="G45" s="29">
        <v>500</v>
      </c>
      <c r="H45" s="37"/>
    </row>
    <row r="46" spans="1:10">
      <c r="A46" s="31"/>
      <c r="B46" s="32" t="s">
        <v>14</v>
      </c>
      <c r="C46" s="31"/>
      <c r="D46" s="31"/>
      <c r="E46" s="29"/>
      <c r="F46" s="29"/>
      <c r="G46" s="29"/>
      <c r="H46" s="2"/>
    </row>
    <row r="47" spans="1:10">
      <c r="A47" s="31"/>
      <c r="B47" s="32"/>
      <c r="C47" s="31"/>
      <c r="D47" s="31" t="s">
        <v>74</v>
      </c>
      <c r="E47" s="29">
        <v>1</v>
      </c>
      <c r="F47" s="29">
        <v>463</v>
      </c>
      <c r="G47" s="29">
        <v>500</v>
      </c>
      <c r="H47" s="37"/>
    </row>
    <row r="48" spans="1:10">
      <c r="A48" s="31"/>
      <c r="B48" s="32"/>
      <c r="C48" s="31"/>
      <c r="D48" s="31" t="s">
        <v>15</v>
      </c>
      <c r="E48" s="29">
        <v>5400</v>
      </c>
      <c r="F48" s="29">
        <v>8462</v>
      </c>
      <c r="G48" s="29">
        <v>7000</v>
      </c>
      <c r="H48" s="37"/>
    </row>
    <row r="49" spans="1:8">
      <c r="A49" s="31"/>
      <c r="B49" s="32"/>
      <c r="C49" s="31"/>
      <c r="D49" s="31" t="s">
        <v>31</v>
      </c>
      <c r="E49" s="29">
        <v>3000</v>
      </c>
      <c r="F49" s="29">
        <v>1243</v>
      </c>
      <c r="G49" s="29">
        <v>4100</v>
      </c>
      <c r="H49" s="37"/>
    </row>
    <row r="50" spans="1:8">
      <c r="A50" s="31"/>
      <c r="B50" s="32"/>
      <c r="C50" s="31" t="s">
        <v>70</v>
      </c>
      <c r="D50" s="31"/>
      <c r="E50" s="29">
        <f>SUM(E47:E49)</f>
        <v>8401</v>
      </c>
      <c r="F50" s="29">
        <v>10168</v>
      </c>
      <c r="G50" s="29">
        <f>SUM(G47:G49)</f>
        <v>11600</v>
      </c>
      <c r="H50" s="37"/>
    </row>
    <row r="51" spans="1:8">
      <c r="A51" s="31"/>
      <c r="B51" s="32" t="s">
        <v>57</v>
      </c>
      <c r="C51" s="31"/>
      <c r="D51" s="31"/>
      <c r="E51" s="29">
        <v>780</v>
      </c>
      <c r="F51" s="29">
        <v>650</v>
      </c>
      <c r="G51" s="29">
        <v>780</v>
      </c>
      <c r="H51" s="37"/>
    </row>
    <row r="52" spans="1:8">
      <c r="A52" s="31"/>
      <c r="B52" s="23" t="s">
        <v>16</v>
      </c>
      <c r="C52" s="2"/>
      <c r="D52" s="31"/>
      <c r="E52" s="29"/>
      <c r="F52" s="29"/>
      <c r="G52" s="29"/>
      <c r="H52" s="2"/>
    </row>
    <row r="53" spans="1:8">
      <c r="A53" s="31"/>
      <c r="B53" s="23"/>
      <c r="C53" s="2"/>
      <c r="D53" s="31" t="s">
        <v>33</v>
      </c>
      <c r="E53" s="29">
        <v>5500</v>
      </c>
      <c r="F53" s="29">
        <v>5063</v>
      </c>
      <c r="G53" s="29">
        <v>5000</v>
      </c>
      <c r="H53" s="37"/>
    </row>
    <row r="54" spans="1:8">
      <c r="A54" s="31"/>
      <c r="B54" s="23"/>
      <c r="C54" s="2"/>
      <c r="D54" s="31" t="s">
        <v>34</v>
      </c>
      <c r="E54" s="29">
        <v>5000</v>
      </c>
      <c r="F54" s="29">
        <v>5000</v>
      </c>
      <c r="G54" s="29">
        <v>5000</v>
      </c>
      <c r="H54" s="37"/>
    </row>
    <row r="55" spans="1:8">
      <c r="A55" s="31"/>
      <c r="B55" s="23"/>
      <c r="C55" s="2" t="s">
        <v>71</v>
      </c>
      <c r="D55" s="31"/>
      <c r="E55" s="29">
        <f>SUM(E53:E54)</f>
        <v>10500</v>
      </c>
      <c r="F55" s="29">
        <v>10063</v>
      </c>
      <c r="G55" s="29">
        <f>SUM(G53:G54)</f>
        <v>10000</v>
      </c>
      <c r="H55" s="37"/>
    </row>
    <row r="56" spans="1:8" ht="18">
      <c r="A56" s="27" t="s">
        <v>17</v>
      </c>
      <c r="B56" s="32"/>
      <c r="C56" s="31"/>
      <c r="D56" s="31"/>
      <c r="E56" s="29">
        <f>SUM(E19+E20+E21+E22+E28+E29+E30+E31+E32+E33+E40+E41+E42+E43+E44+E45+E50+E51+E55)</f>
        <v>262450.2</v>
      </c>
      <c r="F56" s="29">
        <f>SUM(F19+F20+F21+F22+F28+F29+F30+F31+F32+F33+F40+F41+F42+F43+F44+F45+F50+F51+F55)</f>
        <v>214929</v>
      </c>
      <c r="G56" s="29">
        <f>SUM(G19+G20+G21+G22+G28+G29+G30+G31+G32+G33+G40+G41+G42+G43+G44+G45+G50+G51+G55)</f>
        <v>274677</v>
      </c>
      <c r="H56" s="37"/>
    </row>
    <row r="57" spans="1:8">
      <c r="A57" s="28"/>
      <c r="B57" s="42" t="s">
        <v>106</v>
      </c>
      <c r="C57" s="28"/>
      <c r="D57" s="28"/>
      <c r="E57" s="43">
        <f>SUM(E14-E56)</f>
        <v>-42584.200000000012</v>
      </c>
      <c r="F57" s="43"/>
      <c r="G57" s="47">
        <f>SUM(G56-G14)</f>
        <v>62856.119999999995</v>
      </c>
      <c r="H57" s="28"/>
    </row>
    <row r="58" spans="1:8">
      <c r="A58" s="42"/>
      <c r="B58" s="28" t="s">
        <v>104</v>
      </c>
      <c r="C58" s="42"/>
      <c r="D58" s="42"/>
      <c r="E58" s="44">
        <f>E57</f>
        <v>-42584.200000000012</v>
      </c>
      <c r="F58" s="44"/>
      <c r="G58" s="44"/>
      <c r="H58" s="42"/>
    </row>
  </sheetData>
  <phoneticPr fontId="8" type="noConversion"/>
  <pageMargins left="0.75" right="0.75" top="1" bottom="1" header="0.5" footer="0.5"/>
  <pageSetup scale="67" orientation="portrait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3" zoomScale="150" zoomScaleNormal="150" zoomScalePageLayoutView="150" workbookViewId="0">
      <selection activeCell="F38" sqref="F38"/>
    </sheetView>
  </sheetViews>
  <sheetFormatPr baseColWidth="10" defaultRowHeight="15" x14ac:dyDescent="0"/>
  <cols>
    <col min="1" max="1" width="5.33203125" customWidth="1"/>
    <col min="2" max="2" width="7" customWidth="1"/>
    <col min="3" max="3" width="15" customWidth="1"/>
    <col min="4" max="4" width="41" customWidth="1"/>
    <col min="5" max="5" width="18.6640625" customWidth="1"/>
  </cols>
  <sheetData>
    <row r="1" spans="1:7">
      <c r="A1" t="s">
        <v>131</v>
      </c>
      <c r="E1" t="s">
        <v>45</v>
      </c>
    </row>
    <row r="2" spans="1:7">
      <c r="A2" t="s">
        <v>39</v>
      </c>
      <c r="D2" t="s">
        <v>40</v>
      </c>
    </row>
    <row r="3" spans="1:7" ht="12" customHeight="1">
      <c r="A3" s="5"/>
      <c r="B3" s="5"/>
      <c r="C3" s="5"/>
      <c r="D3" s="5"/>
      <c r="E3" s="5"/>
      <c r="F3" s="5"/>
      <c r="G3" s="5"/>
    </row>
    <row r="4" spans="1:7" ht="19" customHeight="1">
      <c r="A4" s="6" t="s">
        <v>37</v>
      </c>
      <c r="B4" s="6"/>
      <c r="C4" s="20"/>
      <c r="D4" s="5"/>
      <c r="E4" s="5"/>
      <c r="F4" s="5"/>
      <c r="G4" s="5"/>
    </row>
    <row r="5" spans="1:7" ht="30">
      <c r="A5" s="5"/>
      <c r="B5" s="6" t="s">
        <v>38</v>
      </c>
      <c r="C5" s="6"/>
      <c r="D5" s="5" t="s">
        <v>41</v>
      </c>
      <c r="E5" s="5" t="s">
        <v>46</v>
      </c>
      <c r="F5" s="5"/>
      <c r="G5" s="5"/>
    </row>
    <row r="6" spans="1:7">
      <c r="A6" s="5"/>
      <c r="B6" s="6" t="s">
        <v>27</v>
      </c>
      <c r="C6" s="6"/>
      <c r="D6" s="5" t="s">
        <v>59</v>
      </c>
      <c r="E6" s="5" t="s">
        <v>46</v>
      </c>
      <c r="F6" s="5"/>
      <c r="G6" s="5"/>
    </row>
    <row r="7" spans="1:7">
      <c r="A7" s="5"/>
      <c r="B7" s="6" t="s">
        <v>42</v>
      </c>
      <c r="C7" s="6"/>
      <c r="D7" s="5" t="s">
        <v>43</v>
      </c>
      <c r="E7" s="5" t="s">
        <v>69</v>
      </c>
      <c r="F7" s="5"/>
      <c r="G7" s="5"/>
    </row>
    <row r="8" spans="1:7" ht="30">
      <c r="A8" s="5"/>
      <c r="B8" s="6" t="s">
        <v>44</v>
      </c>
      <c r="C8" s="6"/>
      <c r="D8" s="5" t="s">
        <v>83</v>
      </c>
      <c r="E8" s="5" t="s">
        <v>46</v>
      </c>
      <c r="F8" s="5"/>
      <c r="G8" s="5"/>
    </row>
    <row r="9" spans="1:7">
      <c r="A9" s="5"/>
      <c r="B9" s="6" t="s">
        <v>47</v>
      </c>
      <c r="C9" s="6"/>
      <c r="D9" s="5"/>
      <c r="E9" s="5"/>
      <c r="F9" s="5"/>
      <c r="G9" s="5"/>
    </row>
    <row r="10" spans="1:7">
      <c r="A10" s="5"/>
      <c r="B10" s="6"/>
      <c r="C10" s="6" t="s">
        <v>48</v>
      </c>
      <c r="D10" s="5"/>
      <c r="E10" s="5" t="s">
        <v>50</v>
      </c>
      <c r="F10" s="5"/>
      <c r="G10" s="5"/>
    </row>
    <row r="11" spans="1:7">
      <c r="A11" s="5"/>
      <c r="B11" s="6"/>
      <c r="C11" s="6" t="s">
        <v>49</v>
      </c>
      <c r="D11" s="5"/>
      <c r="E11" s="5"/>
      <c r="F11" s="5"/>
      <c r="G11" s="5"/>
    </row>
    <row r="12" spans="1:7">
      <c r="A12" s="5"/>
      <c r="B12" s="6"/>
      <c r="C12" s="6" t="s">
        <v>19</v>
      </c>
      <c r="D12" s="5"/>
      <c r="E12" s="5"/>
      <c r="F12" s="5"/>
      <c r="G12" s="5"/>
    </row>
    <row r="13" spans="1:7">
      <c r="A13" s="5"/>
      <c r="B13" s="5"/>
      <c r="C13" s="5" t="s">
        <v>30</v>
      </c>
      <c r="D13" s="5"/>
      <c r="E13" s="5" t="s">
        <v>20</v>
      </c>
      <c r="F13" s="5"/>
      <c r="G13" s="5"/>
    </row>
    <row r="14" spans="1:7" ht="30">
      <c r="A14" s="5"/>
      <c r="B14" s="5"/>
      <c r="C14" s="5" t="s">
        <v>28</v>
      </c>
      <c r="D14" s="5" t="s">
        <v>84</v>
      </c>
      <c r="E14" s="5" t="s">
        <v>46</v>
      </c>
      <c r="F14" s="5"/>
      <c r="G14" s="5"/>
    </row>
    <row r="15" spans="1:7" ht="30">
      <c r="A15" s="5"/>
      <c r="B15" s="6" t="s">
        <v>51</v>
      </c>
      <c r="C15" s="5"/>
      <c r="D15" s="5" t="s">
        <v>101</v>
      </c>
      <c r="E15" s="5" t="s">
        <v>46</v>
      </c>
      <c r="F15" s="5"/>
      <c r="G15" s="5"/>
    </row>
    <row r="16" spans="1:7">
      <c r="A16" s="5"/>
      <c r="B16" s="6" t="s">
        <v>52</v>
      </c>
      <c r="C16" s="6"/>
      <c r="D16" s="5" t="s">
        <v>102</v>
      </c>
      <c r="E16" s="5" t="s">
        <v>46</v>
      </c>
      <c r="F16" s="5"/>
      <c r="G16" s="5"/>
    </row>
    <row r="17" spans="1:7" ht="30">
      <c r="A17" s="5"/>
      <c r="B17" s="6" t="s">
        <v>72</v>
      </c>
      <c r="C17" s="6"/>
      <c r="D17" s="5" t="s">
        <v>107</v>
      </c>
      <c r="E17" s="5" t="s">
        <v>72</v>
      </c>
      <c r="F17" s="5"/>
      <c r="G17" s="5"/>
    </row>
    <row r="18" spans="1:7">
      <c r="A18" s="8"/>
      <c r="B18" s="9" t="s">
        <v>53</v>
      </c>
      <c r="C18" s="9"/>
      <c r="D18" s="8" t="s">
        <v>100</v>
      </c>
      <c r="E18" s="8" t="s">
        <v>46</v>
      </c>
      <c r="F18" s="5"/>
      <c r="G18" s="5"/>
    </row>
    <row r="19" spans="1:7">
      <c r="A19" s="8"/>
      <c r="B19" s="10" t="s">
        <v>21</v>
      </c>
      <c r="C19" s="10"/>
      <c r="D19" s="10"/>
      <c r="E19" s="8"/>
      <c r="F19" s="5"/>
      <c r="G19" s="5"/>
    </row>
    <row r="20" spans="1:7">
      <c r="A20" s="8"/>
      <c r="B20" s="10"/>
      <c r="C20" s="10" t="s">
        <v>22</v>
      </c>
      <c r="D20" s="7" t="s">
        <v>96</v>
      </c>
      <c r="E20" s="8" t="s">
        <v>50</v>
      </c>
      <c r="F20" s="5"/>
      <c r="G20" s="5"/>
    </row>
    <row r="21" spans="1:7">
      <c r="A21" s="8"/>
      <c r="B21" s="10"/>
      <c r="C21" s="10" t="s">
        <v>23</v>
      </c>
      <c r="D21" s="7" t="s">
        <v>96</v>
      </c>
      <c r="E21" s="8" t="s">
        <v>46</v>
      </c>
      <c r="F21" s="5"/>
      <c r="G21" s="5"/>
    </row>
    <row r="22" spans="1:7">
      <c r="A22" s="8"/>
      <c r="B22" s="10"/>
      <c r="C22" s="10" t="s">
        <v>24</v>
      </c>
      <c r="D22" s="7" t="s">
        <v>76</v>
      </c>
      <c r="E22" s="8" t="s">
        <v>50</v>
      </c>
      <c r="F22" s="5"/>
      <c r="G22" s="5"/>
    </row>
    <row r="23" spans="1:7" ht="45">
      <c r="A23" s="8"/>
      <c r="B23" s="10"/>
      <c r="C23" s="10" t="s">
        <v>25</v>
      </c>
      <c r="D23" s="17" t="s">
        <v>97</v>
      </c>
      <c r="E23" s="8" t="s">
        <v>46</v>
      </c>
      <c r="F23" s="5"/>
      <c r="G23" s="5"/>
    </row>
    <row r="24" spans="1:7">
      <c r="A24" s="8"/>
      <c r="B24" s="10"/>
      <c r="C24" s="10" t="s">
        <v>26</v>
      </c>
      <c r="D24" s="11" t="s">
        <v>98</v>
      </c>
      <c r="E24" s="8" t="s">
        <v>46</v>
      </c>
      <c r="F24" s="5"/>
      <c r="G24" s="5"/>
    </row>
    <row r="25" spans="1:7">
      <c r="A25" s="8"/>
      <c r="B25" s="9" t="s">
        <v>54</v>
      </c>
      <c r="C25" s="9"/>
      <c r="D25" s="12" t="s">
        <v>56</v>
      </c>
      <c r="E25" s="8" t="s">
        <v>46</v>
      </c>
      <c r="F25" s="5"/>
      <c r="G25" s="5"/>
    </row>
    <row r="26" spans="1:7" ht="30">
      <c r="A26" s="5"/>
      <c r="B26" s="6" t="s">
        <v>55</v>
      </c>
      <c r="C26" s="6"/>
      <c r="D26" s="13" t="s">
        <v>99</v>
      </c>
      <c r="E26" s="5" t="s">
        <v>50</v>
      </c>
      <c r="F26" s="5"/>
      <c r="G26" s="5"/>
    </row>
    <row r="27" spans="1:7">
      <c r="A27" s="5"/>
      <c r="B27" s="6" t="s">
        <v>12</v>
      </c>
      <c r="C27" s="6"/>
      <c r="D27" s="5"/>
      <c r="E27" s="5" t="s">
        <v>50</v>
      </c>
      <c r="F27" s="5"/>
      <c r="G27" s="5"/>
    </row>
    <row r="28" spans="1:7">
      <c r="A28" s="5"/>
      <c r="B28" s="6" t="s">
        <v>79</v>
      </c>
      <c r="C28" s="6"/>
      <c r="D28" s="5" t="s">
        <v>132</v>
      </c>
      <c r="E28" s="5" t="s">
        <v>29</v>
      </c>
      <c r="F28" s="5"/>
      <c r="G28" s="5"/>
    </row>
    <row r="29" spans="1:7">
      <c r="A29" s="5"/>
      <c r="B29" s="6" t="s">
        <v>60</v>
      </c>
      <c r="C29" s="6"/>
      <c r="D29" s="5" t="s">
        <v>77</v>
      </c>
      <c r="E29" s="5" t="s">
        <v>46</v>
      </c>
      <c r="F29" s="5"/>
      <c r="G29" s="5"/>
    </row>
    <row r="30" spans="1:7">
      <c r="A30" s="5"/>
      <c r="B30" s="6" t="s">
        <v>61</v>
      </c>
      <c r="C30" s="5"/>
      <c r="D30" s="5"/>
      <c r="E30" s="5"/>
      <c r="F30" s="5"/>
      <c r="G30" s="5"/>
    </row>
    <row r="31" spans="1:7">
      <c r="A31" s="5"/>
      <c r="B31" s="5"/>
      <c r="C31" s="5" t="s">
        <v>62</v>
      </c>
      <c r="D31" s="5" t="s">
        <v>63</v>
      </c>
      <c r="E31" s="5" t="s">
        <v>50</v>
      </c>
      <c r="F31" s="5"/>
      <c r="G31" s="5"/>
    </row>
    <row r="32" spans="1:7" ht="30">
      <c r="A32" s="5"/>
      <c r="B32" s="5"/>
      <c r="C32" s="5" t="s">
        <v>64</v>
      </c>
      <c r="D32" s="5" t="s">
        <v>65</v>
      </c>
      <c r="E32" s="5" t="s">
        <v>66</v>
      </c>
      <c r="F32" s="5"/>
      <c r="G32" s="5"/>
    </row>
    <row r="33" spans="2:5" ht="30">
      <c r="C33" t="s">
        <v>31</v>
      </c>
      <c r="D33" s="5" t="s">
        <v>133</v>
      </c>
      <c r="E33" s="5" t="s">
        <v>114</v>
      </c>
    </row>
    <row r="34" spans="2:5">
      <c r="B34" s="6" t="s">
        <v>57</v>
      </c>
      <c r="C34" s="6"/>
      <c r="D34" s="5" t="s">
        <v>67</v>
      </c>
      <c r="E34" s="5" t="s">
        <v>50</v>
      </c>
    </row>
    <row r="35" spans="2:5">
      <c r="B35" t="s">
        <v>16</v>
      </c>
    </row>
    <row r="36" spans="2:5">
      <c r="C36" t="s">
        <v>33</v>
      </c>
      <c r="D36" s="5" t="s">
        <v>86</v>
      </c>
      <c r="E36" s="5" t="s">
        <v>46</v>
      </c>
    </row>
    <row r="37" spans="2:5">
      <c r="C37" t="s">
        <v>68</v>
      </c>
      <c r="D37" s="5" t="s">
        <v>85</v>
      </c>
      <c r="E37" s="5" t="s">
        <v>46</v>
      </c>
    </row>
    <row r="38" spans="2:5">
      <c r="C38" t="s">
        <v>134</v>
      </c>
      <c r="D38" s="5" t="s">
        <v>135</v>
      </c>
      <c r="E38" s="5" t="s">
        <v>46</v>
      </c>
    </row>
  </sheetData>
  <phoneticPr fontId="8" type="noConversion"/>
  <pageMargins left="0.75" right="0.75" top="1" bottom="1" header="0.5" footer="0.5"/>
  <pageSetup scale="96" orientation="portrait" horizontalDpi="4294967292" verticalDpi="4294967292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150" zoomScaleNormal="150" zoomScalePageLayoutView="150" workbookViewId="0">
      <selection activeCell="G7" sqref="G7"/>
    </sheetView>
  </sheetViews>
  <sheetFormatPr baseColWidth="10" defaultRowHeight="15" x14ac:dyDescent="0"/>
  <cols>
    <col min="1" max="1" width="17.6640625" customWidth="1"/>
    <col min="2" max="2" width="14.83203125" customWidth="1"/>
    <col min="3" max="5" width="17.6640625" customWidth="1"/>
    <col min="6" max="6" width="18.1640625" customWidth="1"/>
    <col min="7" max="7" width="15.1640625" bestFit="1" customWidth="1"/>
  </cols>
  <sheetData>
    <row r="1" spans="1:7">
      <c r="A1" t="s">
        <v>117</v>
      </c>
      <c r="D1" t="s">
        <v>138</v>
      </c>
    </row>
    <row r="3" spans="1:7">
      <c r="A3" s="3"/>
      <c r="B3" s="26" t="s">
        <v>118</v>
      </c>
      <c r="C3" s="25" t="s">
        <v>119</v>
      </c>
      <c r="D3" s="26" t="s">
        <v>136</v>
      </c>
      <c r="E3" s="26" t="s">
        <v>91</v>
      </c>
      <c r="F3" s="26" t="s">
        <v>113</v>
      </c>
    </row>
    <row r="4" spans="1:7">
      <c r="A4" s="3" t="s">
        <v>22</v>
      </c>
      <c r="B4" s="1">
        <v>114062.5</v>
      </c>
      <c r="C4" s="1">
        <v>97749</v>
      </c>
      <c r="D4" s="1">
        <v>117501</v>
      </c>
      <c r="E4" s="1">
        <v>0</v>
      </c>
      <c r="F4" s="1">
        <f>SUM(D4+E4)</f>
        <v>117501</v>
      </c>
    </row>
    <row r="5" spans="1:7" ht="32" customHeight="1">
      <c r="A5" s="3" t="s">
        <v>23</v>
      </c>
      <c r="B5" s="1">
        <v>56375</v>
      </c>
      <c r="C5" s="1">
        <v>44547</v>
      </c>
      <c r="D5" s="1">
        <v>55862</v>
      </c>
      <c r="E5" s="1">
        <f>SUM(D5*0.03)/12*5</f>
        <v>698.27499999999998</v>
      </c>
      <c r="F5" s="1">
        <f>SUM(D5+E5)</f>
        <v>56560.275000000001</v>
      </c>
      <c r="G5" s="15"/>
    </row>
    <row r="6" spans="1:7">
      <c r="A6" s="3" t="s">
        <v>95</v>
      </c>
      <c r="B6" s="1">
        <v>1508</v>
      </c>
      <c r="C6" s="1">
        <v>1287</v>
      </c>
      <c r="D6" s="1">
        <v>1508</v>
      </c>
      <c r="E6" s="1"/>
      <c r="F6" s="1">
        <f>104.9*12+250</f>
        <v>1508.8000000000002</v>
      </c>
      <c r="G6" s="16"/>
    </row>
    <row r="7" spans="1:7">
      <c r="A7" s="3" t="s">
        <v>25</v>
      </c>
      <c r="B7" s="1">
        <v>29395</v>
      </c>
      <c r="C7" s="1">
        <v>21444</v>
      </c>
      <c r="D7" s="1"/>
      <c r="E7" s="1"/>
      <c r="F7" s="1">
        <v>28345</v>
      </c>
      <c r="G7" s="16"/>
    </row>
    <row r="8" spans="1:7">
      <c r="A8" s="3" t="s">
        <v>26</v>
      </c>
      <c r="B8" s="1">
        <v>17043.75</v>
      </c>
      <c r="C8" s="1">
        <v>12721</v>
      </c>
      <c r="D8" s="1">
        <f>SUM(D4:D5)*0.1</f>
        <v>17336.3</v>
      </c>
      <c r="E8" s="1">
        <f>SUM(E4:E5)*0.1</f>
        <v>69.827500000000001</v>
      </c>
      <c r="F8" s="16">
        <f>SUM(D8+E8)</f>
        <v>17406.127499999999</v>
      </c>
    </row>
    <row r="9" spans="1:7">
      <c r="A9" s="3"/>
      <c r="B9" s="1">
        <f t="shared" ref="B9:C9" si="0">SUM(B4:B8)</f>
        <v>218384.25</v>
      </c>
      <c r="C9" s="1">
        <f t="shared" si="0"/>
        <v>177748</v>
      </c>
      <c r="D9" s="1"/>
      <c r="E9" s="1"/>
      <c r="F9" s="1">
        <f>SUM(F4:F8)</f>
        <v>221321.20249999998</v>
      </c>
      <c r="G9" s="16"/>
    </row>
    <row r="11" spans="1:7">
      <c r="A11" s="10" t="s">
        <v>120</v>
      </c>
      <c r="D11" t="s">
        <v>108</v>
      </c>
      <c r="E11" t="s">
        <v>116</v>
      </c>
      <c r="G11" s="16"/>
    </row>
    <row r="12" spans="1:7">
      <c r="B12" t="s">
        <v>121</v>
      </c>
      <c r="D12">
        <v>11500</v>
      </c>
      <c r="E12">
        <v>11460</v>
      </c>
    </row>
    <row r="13" spans="1:7">
      <c r="B13" t="s">
        <v>122</v>
      </c>
      <c r="D13">
        <v>1356</v>
      </c>
      <c r="E13">
        <v>1220</v>
      </c>
    </row>
    <row r="14" spans="1:7">
      <c r="C14" t="s">
        <v>123</v>
      </c>
      <c r="D14">
        <f>SUM(D12:D13)</f>
        <v>12856</v>
      </c>
      <c r="E14">
        <f>SUM(E12:E13)</f>
        <v>12680</v>
      </c>
    </row>
    <row r="15" spans="1:7">
      <c r="A15" t="s">
        <v>88</v>
      </c>
      <c r="B15" t="s">
        <v>124</v>
      </c>
      <c r="E15" s="38">
        <f>SUM(F4*0.09)</f>
        <v>10575.09</v>
      </c>
    </row>
    <row r="16" spans="1:7">
      <c r="B16" t="s">
        <v>125</v>
      </c>
      <c r="E16" s="38">
        <f>SUM(F5*0.09)</f>
        <v>5090.4247500000001</v>
      </c>
    </row>
    <row r="17" spans="1:7">
      <c r="C17" t="s">
        <v>123</v>
      </c>
      <c r="D17">
        <v>15339.37</v>
      </c>
      <c r="E17" s="38">
        <f>SUM(E15:E16)</f>
        <v>15665.51475</v>
      </c>
      <c r="G17" s="46">
        <f>4541.67*7</f>
        <v>31791.690000000002</v>
      </c>
    </row>
    <row r="18" spans="1:7">
      <c r="B18" t="s">
        <v>126</v>
      </c>
      <c r="D18">
        <v>1200</v>
      </c>
      <c r="E18" s="38">
        <v>0</v>
      </c>
      <c r="G18">
        <f>4814.17*5</f>
        <v>24070.85</v>
      </c>
    </row>
    <row r="19" spans="1:7">
      <c r="A19" t="s">
        <v>93</v>
      </c>
      <c r="D19">
        <f>SUM(D14+D17+D18)</f>
        <v>29395.370000000003</v>
      </c>
      <c r="E19" s="38">
        <f>SUM(E14+E17)</f>
        <v>28345.514750000002</v>
      </c>
      <c r="G19">
        <f>SUM(G17:G18)</f>
        <v>55862.54</v>
      </c>
    </row>
    <row r="21" spans="1:7">
      <c r="A21" t="s">
        <v>137</v>
      </c>
    </row>
    <row r="22" spans="1:7">
      <c r="A22" s="3"/>
      <c r="B22" s="26" t="s">
        <v>110</v>
      </c>
      <c r="C22" s="25" t="s">
        <v>111</v>
      </c>
      <c r="D22" s="26" t="s">
        <v>90</v>
      </c>
      <c r="E22" s="26" t="s">
        <v>91</v>
      </c>
      <c r="F22" s="26" t="s">
        <v>113</v>
      </c>
    </row>
    <row r="23" spans="1:7">
      <c r="A23" s="3" t="s">
        <v>22</v>
      </c>
      <c r="B23" s="1">
        <v>107988.85</v>
      </c>
      <c r="C23" s="1">
        <v>92093</v>
      </c>
      <c r="D23" s="1">
        <v>109500</v>
      </c>
      <c r="E23" s="1">
        <f>SUM(D23*0.05)/12*10</f>
        <v>4562.5</v>
      </c>
      <c r="F23" s="1">
        <f>SUM(D23+E23)</f>
        <v>114062.5</v>
      </c>
    </row>
    <row r="24" spans="1:7">
      <c r="A24" s="3" t="s">
        <v>23</v>
      </c>
      <c r="B24" s="1">
        <v>63269.05</v>
      </c>
      <c r="C24" s="1">
        <v>37893</v>
      </c>
      <c r="D24" s="1">
        <v>55000</v>
      </c>
      <c r="E24" s="1">
        <f>SUM(D24*0.05)/12*6</f>
        <v>1375</v>
      </c>
      <c r="F24" s="1">
        <f>SUM(D24+E24)</f>
        <v>56375</v>
      </c>
    </row>
    <row r="25" spans="1:7">
      <c r="A25" s="3" t="s">
        <v>95</v>
      </c>
      <c r="B25" s="1">
        <v>1140</v>
      </c>
      <c r="C25" s="1">
        <v>1158</v>
      </c>
      <c r="D25" s="1">
        <v>1440</v>
      </c>
      <c r="E25" s="1"/>
      <c r="F25" s="1">
        <f>104.9*12+250</f>
        <v>1508.8000000000002</v>
      </c>
    </row>
    <row r="26" spans="1:7">
      <c r="A26" s="3" t="s">
        <v>25</v>
      </c>
      <c r="B26" s="1">
        <v>28613.61</v>
      </c>
      <c r="C26" s="1">
        <v>21283</v>
      </c>
      <c r="D26" s="1"/>
      <c r="E26" s="1"/>
      <c r="F26" s="1">
        <f>D39</f>
        <v>28013.211000000003</v>
      </c>
    </row>
    <row r="27" spans="1:7">
      <c r="A27" s="3" t="s">
        <v>26</v>
      </c>
      <c r="B27" s="1">
        <v>17126.79</v>
      </c>
      <c r="C27" s="1">
        <v>11533</v>
      </c>
      <c r="D27" s="1">
        <f>SUM(D23:D24)*0.1</f>
        <v>16450</v>
      </c>
      <c r="E27" s="1">
        <f>SUM(E23:E24)*0.1</f>
        <v>593.75</v>
      </c>
      <c r="F27" s="16">
        <f>SUM(D27+E27)</f>
        <v>17043.75</v>
      </c>
      <c r="G27" s="45"/>
    </row>
    <row r="28" spans="1:7">
      <c r="A28" s="3"/>
      <c r="B28" s="1">
        <f t="shared" ref="B28:C28" si="1">SUM(B23:B27)</f>
        <v>218138.30000000002</v>
      </c>
      <c r="C28" s="1">
        <f t="shared" si="1"/>
        <v>163960</v>
      </c>
      <c r="D28" s="1"/>
      <c r="E28" s="1"/>
      <c r="F28" s="1">
        <f>SUM(F23:F27)</f>
        <v>217003.261</v>
      </c>
    </row>
    <row r="30" spans="1:7">
      <c r="A30" s="10" t="s">
        <v>92</v>
      </c>
      <c r="D30" t="s">
        <v>81</v>
      </c>
      <c r="E30" t="s">
        <v>108</v>
      </c>
    </row>
    <row r="31" spans="1:7">
      <c r="B31" t="s">
        <v>112</v>
      </c>
      <c r="D31">
        <v>11244</v>
      </c>
      <c r="E31">
        <f>SUM((935*6)+((935*1.05)*6))</f>
        <v>11500.5</v>
      </c>
    </row>
    <row r="33" spans="1:5">
      <c r="B33" t="s">
        <v>87</v>
      </c>
      <c r="D33">
        <f>SUM(113*12)</f>
        <v>1356</v>
      </c>
      <c r="E33">
        <f>SUM(113*12)</f>
        <v>1356</v>
      </c>
    </row>
    <row r="34" spans="1:5">
      <c r="D34">
        <f>SUM(D31:D33)</f>
        <v>12600</v>
      </c>
      <c r="E34">
        <f>SUM(E31+E33)</f>
        <v>12856.5</v>
      </c>
    </row>
    <row r="35" spans="1:5">
      <c r="A35" t="s">
        <v>88</v>
      </c>
    </row>
    <row r="36" spans="1:5">
      <c r="B36" t="s">
        <v>89</v>
      </c>
      <c r="C36" s="14"/>
      <c r="D36" s="14">
        <f>SUM(B23+B24)*0.09</f>
        <v>15413.211000000001</v>
      </c>
      <c r="E36" s="14">
        <f>SUM(F23+F24)*0.09</f>
        <v>15339.375</v>
      </c>
    </row>
    <row r="37" spans="1:5">
      <c r="B37" t="s">
        <v>94</v>
      </c>
      <c r="D37">
        <v>1200</v>
      </c>
      <c r="E37">
        <f>SUM(100*12)</f>
        <v>1200</v>
      </c>
    </row>
    <row r="39" spans="1:5">
      <c r="A39" t="s">
        <v>93</v>
      </c>
      <c r="C39" s="14"/>
      <c r="D39" s="14">
        <f>SUM(D34+D36)</f>
        <v>28013.211000000003</v>
      </c>
      <c r="E39" s="38">
        <f>SUM(E34+E36+E37)</f>
        <v>29395.875</v>
      </c>
    </row>
  </sheetData>
  <phoneticPr fontId="8" type="noConversion"/>
  <pageMargins left="0.75" right="0.75" top="1" bottom="1" header="0.5" footer="0.5"/>
  <pageSetup scale="86" orientation="landscape" horizontalDpi="4294967292" verticalDpi="4294967292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 v 21</vt:lpstr>
      <vt:lpstr>Line Items</vt:lpstr>
      <vt:lpstr>Personnel</vt:lpstr>
    </vt:vector>
  </TitlesOfParts>
  <Company>Coalition of Local Health Officials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Morgan D. Cowling</cp:lastModifiedBy>
  <cp:lastPrinted>2020-04-08T18:42:26Z</cp:lastPrinted>
  <dcterms:created xsi:type="dcterms:W3CDTF">2016-03-23T21:43:01Z</dcterms:created>
  <dcterms:modified xsi:type="dcterms:W3CDTF">2020-04-10T04:14:05Z</dcterms:modified>
</cp:coreProperties>
</file>