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8300" windowHeight="15640" tabRatio="500"/>
  </bookViews>
  <sheets>
    <sheet name="18 v 19" sheetId="1" r:id="rId1"/>
    <sheet name="Budget by Class" sheetId="4" r:id="rId2"/>
    <sheet name="Line Items" sheetId="2" r:id="rId3"/>
    <sheet name="Personnel" sheetId="3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4" l="1"/>
  <c r="G12" i="4"/>
  <c r="I10" i="4"/>
  <c r="C22" i="3"/>
  <c r="G58" i="1"/>
  <c r="D22" i="3"/>
  <c r="F10" i="3"/>
  <c r="D10" i="3"/>
  <c r="E10" i="3"/>
  <c r="H5" i="1"/>
  <c r="H12" i="1"/>
  <c r="E13" i="1"/>
  <c r="H13" i="1"/>
  <c r="H11" i="1"/>
  <c r="H7" i="1"/>
  <c r="E40" i="1"/>
  <c r="E56" i="1"/>
  <c r="E57" i="1"/>
  <c r="E27" i="1"/>
  <c r="E50" i="1"/>
  <c r="E55" i="1"/>
  <c r="G27" i="1"/>
  <c r="G40" i="1"/>
  <c r="G50" i="1"/>
  <c r="G55" i="1"/>
  <c r="G56" i="1"/>
  <c r="H56" i="1"/>
  <c r="H54" i="1"/>
  <c r="H53" i="1"/>
  <c r="H51" i="1"/>
  <c r="H50" i="1"/>
  <c r="H48" i="1"/>
  <c r="H47" i="1"/>
  <c r="H45" i="1"/>
  <c r="H44" i="1"/>
  <c r="H43" i="1"/>
  <c r="H42" i="1"/>
  <c r="H41" i="1"/>
  <c r="H40" i="1"/>
  <c r="H39" i="1"/>
  <c r="H38" i="1"/>
  <c r="H37" i="1"/>
  <c r="H35" i="1"/>
  <c r="H34" i="1"/>
  <c r="H32" i="1"/>
  <c r="H29" i="1"/>
  <c r="H28" i="1"/>
  <c r="H27" i="1"/>
  <c r="H26" i="1"/>
  <c r="H25" i="1"/>
  <c r="H21" i="1"/>
  <c r="H20" i="1"/>
  <c r="H19" i="1"/>
  <c r="H18" i="1"/>
  <c r="G13" i="1"/>
  <c r="G57" i="1"/>
  <c r="F9" i="3"/>
  <c r="F11" i="3"/>
  <c r="F8" i="3"/>
  <c r="D17" i="3"/>
  <c r="D16" i="3"/>
  <c r="D15" i="3"/>
  <c r="D14" i="3"/>
  <c r="D19" i="3"/>
  <c r="C19" i="3"/>
  <c r="C17" i="3"/>
  <c r="C16" i="3"/>
  <c r="C15" i="3"/>
  <c r="C14" i="3"/>
  <c r="F7" i="3"/>
  <c r="E7" i="3"/>
  <c r="E6" i="3"/>
  <c r="F6" i="3"/>
  <c r="B11" i="3"/>
  <c r="C11" i="3"/>
  <c r="H6" i="1"/>
  <c r="F27" i="1"/>
  <c r="F40" i="1"/>
  <c r="F50" i="1"/>
  <c r="F55" i="1"/>
  <c r="F56" i="1"/>
  <c r="I55" i="4"/>
  <c r="I54" i="4"/>
  <c r="I52" i="4"/>
  <c r="I50" i="4"/>
  <c r="I49" i="4"/>
  <c r="I48" i="4"/>
  <c r="I47" i="4"/>
  <c r="I46" i="4"/>
  <c r="I44" i="4"/>
  <c r="I43" i="4"/>
  <c r="I42" i="4"/>
  <c r="I39" i="4"/>
  <c r="I38" i="4"/>
  <c r="I36" i="4"/>
  <c r="I35" i="4"/>
  <c r="I34" i="4"/>
  <c r="I33" i="4"/>
  <c r="I32" i="4"/>
  <c r="I31" i="4"/>
  <c r="I29" i="4"/>
  <c r="I28" i="4"/>
  <c r="I27" i="4"/>
  <c r="I25" i="4"/>
  <c r="I24" i="4"/>
  <c r="I23" i="4"/>
  <c r="I22" i="4"/>
  <c r="I21" i="4"/>
  <c r="I20" i="4"/>
  <c r="I19" i="4"/>
  <c r="I18" i="4"/>
  <c r="I17" i="4"/>
  <c r="I30" i="4"/>
  <c r="I40" i="4"/>
  <c r="H40" i="4"/>
  <c r="I56" i="4"/>
  <c r="H56" i="4"/>
  <c r="I51" i="4"/>
  <c r="H51" i="4"/>
  <c r="E51" i="4"/>
  <c r="I26" i="4"/>
  <c r="H26" i="4"/>
  <c r="I57" i="4"/>
  <c r="H57" i="4"/>
  <c r="E26" i="4"/>
  <c r="E40" i="4"/>
  <c r="E56" i="4"/>
  <c r="E57" i="4"/>
  <c r="H12" i="4"/>
  <c r="F12" i="4"/>
  <c r="I12" i="4"/>
  <c r="I11" i="4"/>
  <c r="I9" i="4"/>
  <c r="I8" i="4"/>
  <c r="I7" i="4"/>
  <c r="I6" i="4"/>
  <c r="E12" i="4"/>
  <c r="F13" i="1"/>
</calcChain>
</file>

<file path=xl/sharedStrings.xml><?xml version="1.0" encoding="utf-8"?>
<sst xmlns="http://schemas.openxmlformats.org/spreadsheetml/2006/main" count="226" uniqueCount="138">
  <si>
    <t>Income</t>
  </si>
  <si>
    <t>County Dues</t>
  </si>
  <si>
    <t>OHA meeting/pd every other yr due $8500 12-13</t>
    <phoneticPr fontId="0" type="noConversion"/>
  </si>
  <si>
    <t>CLEHS Dues</t>
  </si>
  <si>
    <t>NACCHO/ SACCHO Incentive</t>
    <phoneticPr fontId="0" type="noConversion"/>
  </si>
  <si>
    <t>Total Income</t>
  </si>
  <si>
    <t>Expenses</t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</si>
  <si>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</si>
  <si>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</si>
  <si>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</si>
  <si>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</si>
  <si>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Legislative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</si>
  <si>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</si>
  <si>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</si>
  <si>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</si>
  <si>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</si>
  <si>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</si>
  <si>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</si>
  <si>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SACCHO</t>
    <phoneticPr fontId="0" type="noConversion"/>
  </si>
  <si>
    <t>State Travel</t>
    <phoneticPr fontId="0" type="noConversion"/>
  </si>
  <si>
    <t>Workforce Development</t>
  </si>
  <si>
    <t>Total Expenses</t>
  </si>
  <si>
    <r>
      <rPr>
        <sz val="12"/>
        <color theme="1"/>
        <rFont val="Calibri"/>
        <family val="2"/>
        <scheme val="minor"/>
      </rPr>
      <t>Contracted Services</t>
    </r>
    <r>
      <rPr>
        <sz val="12"/>
        <color theme="1"/>
        <rFont val="Calibri"/>
        <family val="2"/>
        <scheme val="minor"/>
      </rPr>
      <t xml:space="preserve"> </t>
    </r>
  </si>
  <si>
    <t xml:space="preserve">Cell Phone </t>
  </si>
  <si>
    <t>Communications</t>
  </si>
  <si>
    <t>Mentorship</t>
  </si>
  <si>
    <t>RWJ Foundation Grant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</si>
  <si>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</si>
  <si>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</si>
  <si>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</si>
  <si>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</si>
  <si>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</si>
  <si>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</si>
  <si>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</si>
  <si>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</si>
  <si>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</si>
  <si>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</si>
  <si>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</si>
  <si>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</si>
  <si>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</si>
  <si>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</si>
  <si>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</si>
  <si>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</si>
  <si>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</si>
  <si>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</si>
  <si>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</si>
  <si>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</si>
  <si>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</si>
  <si>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</si>
  <si>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</si>
  <si>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</si>
  <si>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Programmatic Areas</t>
  </si>
  <si>
    <t>Operating</t>
  </si>
  <si>
    <t>Contracted Services</t>
  </si>
  <si>
    <t>Facilitator</t>
  </si>
  <si>
    <t>Contractor</t>
  </si>
  <si>
    <t xml:space="preserve">Operating </t>
  </si>
  <si>
    <t>Corporation Fee</t>
  </si>
  <si>
    <t>Financial Filing</t>
  </si>
  <si>
    <t>now incorporated as a programmatic expense throughout the budget (look at programmatic areas to see where)</t>
  </si>
  <si>
    <t>Meetings</t>
  </si>
  <si>
    <t>Postage &amp; Delivery</t>
  </si>
  <si>
    <t>Printing</t>
  </si>
  <si>
    <t>$50 for postage</t>
  </si>
  <si>
    <t>Utilities</t>
  </si>
  <si>
    <t>Interest</t>
  </si>
  <si>
    <t>Grants to County (CHR)</t>
  </si>
  <si>
    <t>General Liability insurance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</si>
  <si>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</si>
  <si>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</si>
  <si>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</si>
  <si>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</si>
  <si>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</si>
  <si>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</si>
  <si>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</si>
  <si>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</si>
  <si>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</si>
  <si>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cLEHS</t>
  </si>
  <si>
    <t>Indirect Costs</t>
  </si>
  <si>
    <t>Travel Subtotal</t>
  </si>
  <si>
    <t>Workforce Subtotal</t>
  </si>
  <si>
    <t>Travel Sub</t>
  </si>
  <si>
    <t>Workforce Sub</t>
  </si>
  <si>
    <t>HO Caucus</t>
  </si>
  <si>
    <t xml:space="preserve">HO - CME </t>
  </si>
  <si>
    <t>GoToMeeting</t>
  </si>
  <si>
    <t>National Travel</t>
  </si>
  <si>
    <t>2017-18 CLHO Budget Explained</t>
  </si>
  <si>
    <t>2017-18 Total</t>
  </si>
  <si>
    <t>Intern/ Fellow Stipend</t>
  </si>
  <si>
    <t>Intern</t>
  </si>
  <si>
    <t>$1440 for Paychex to run payroll</t>
  </si>
  <si>
    <t>office supplies</t>
  </si>
  <si>
    <t>County Health Rankings</t>
  </si>
  <si>
    <t>Subscription Services</t>
  </si>
  <si>
    <t>Proposed 2018-19 CLHO Annual Budget</t>
  </si>
  <si>
    <t>2017-18</t>
  </si>
  <si>
    <t xml:space="preserve"> % Change</t>
  </si>
  <si>
    <t>2017-18                  YTD*</t>
  </si>
  <si>
    <t>2018-19</t>
  </si>
  <si>
    <t xml:space="preserve">SHARE - NW </t>
  </si>
  <si>
    <t>CLHO 2 Employees use their cell phones as work phones and are reimbursed $75 per month</t>
  </si>
  <si>
    <t>Annual Contract for CLHO website</t>
  </si>
  <si>
    <t>CLHO Sponsorship of Annual OPHA Conference</t>
  </si>
  <si>
    <t>Cover costs of retreat</t>
  </si>
  <si>
    <t>2018-19 Totals</t>
  </si>
  <si>
    <t>Health Ins</t>
  </si>
  <si>
    <t>Dental</t>
  </si>
  <si>
    <t>AD&amp;D</t>
  </si>
  <si>
    <t>Retirement</t>
  </si>
  <si>
    <t>Payroll</t>
  </si>
  <si>
    <t>2018-19 Changes</t>
  </si>
  <si>
    <t>COLA/ Merit Est.</t>
  </si>
  <si>
    <t>2018-19 Total</t>
  </si>
  <si>
    <t>Benefits per month</t>
  </si>
  <si>
    <t>Total Benefits</t>
  </si>
  <si>
    <t>2017-18 YTD Actuals</t>
  </si>
  <si>
    <t>Paychex fee</t>
  </si>
  <si>
    <t>Paychex Payroll Fee</t>
  </si>
  <si>
    <t>Salary based on approved scale</t>
  </si>
  <si>
    <t>Includes CLHO retirement plan matching 9% and health, dental and accidnetal death &amp; dismemberment</t>
  </si>
  <si>
    <t>Taxes</t>
  </si>
  <si>
    <t xml:space="preserve">Printing of materials such as business cards, materials for meetings etc. </t>
  </si>
  <si>
    <t>$749.05 per month</t>
  </si>
  <si>
    <t>removed- funded by grant funds</t>
  </si>
  <si>
    <t>Food/ coffee for CLHO meetings</t>
  </si>
  <si>
    <t>Business Registration Fee w/ Secretary of State's office</t>
  </si>
  <si>
    <t>Payment to the CPA firm for 990 Tax Filing</t>
  </si>
  <si>
    <t>Payroll Fee</t>
  </si>
  <si>
    <t>Reserves needed to balance budget</t>
  </si>
  <si>
    <t xml:space="preserve">*YTD - March 31, 2018 </t>
  </si>
  <si>
    <t xml:space="preserve">Contracted Services </t>
  </si>
  <si>
    <t>OHA (CLHO meeting support)</t>
  </si>
  <si>
    <t>Difference between Income &amp; Expenses</t>
  </si>
  <si>
    <t>SHARE - NW</t>
  </si>
  <si>
    <t>SHARE- NW</t>
  </si>
  <si>
    <t>2018-19 Classes</t>
  </si>
  <si>
    <t>Expenses paid to support Continuing Medical Expenses (CMEs) for 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</si>
</sst>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&quot;$&quot;#,##0;[Red]&quot;$&quot;#,##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</font>
    <font>
      <sz val="10"/>
      <name val="Verdana"/>
    </font>
    <font>
      <b/>
      <sz val="10"/>
      <name val="Verdana"/>
    </font>
    <font>
      <sz val="10"/>
      <color indexed="10"/>
      <name val="Verdana"/>
    </font>
    <font>
      <sz val="14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10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35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44" fontId="0" fillId="0" borderId="1" xfId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10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6" fontId="0" fillId="0" borderId="0" xfId="0" applyNumberFormat="1" applyBorder="1"/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44" fontId="0" fillId="0" borderId="0" xfId="0" applyNumberFormat="1"/>
    <xf numFmtId="9" fontId="0" fillId="0" borderId="0" xfId="0" applyNumberFormat="1"/>
    <xf numFmtId="164" fontId="0" fillId="0" borderId="0" xfId="0" applyNumberFormat="1"/>
    <xf numFmtId="6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0" fillId="0" borderId="4" xfId="0" applyBorder="1"/>
    <xf numFmtId="0" fontId="4" fillId="0" borderId="5" xfId="0" applyFont="1" applyFill="1" applyBorder="1"/>
    <xf numFmtId="0" fontId="4" fillId="0" borderId="6" xfId="0" applyFont="1" applyFill="1" applyBorder="1"/>
    <xf numFmtId="0" fontId="6" fillId="0" borderId="6" xfId="0" applyFont="1" applyFill="1" applyBorder="1"/>
    <xf numFmtId="0" fontId="0" fillId="0" borderId="6" xfId="0" applyFont="1" applyFill="1" applyBorder="1"/>
    <xf numFmtId="0" fontId="3" fillId="0" borderId="5" xfId="0" applyFont="1" applyFill="1" applyBorder="1"/>
    <xf numFmtId="0" fontId="0" fillId="0" borderId="6" xfId="0" applyFill="1" applyBorder="1"/>
    <xf numFmtId="0" fontId="10" fillId="0" borderId="6" xfId="0" applyFont="1" applyFill="1" applyBorder="1"/>
    <xf numFmtId="0" fontId="7" fillId="0" borderId="8" xfId="0" applyFont="1" applyFill="1" applyBorder="1"/>
    <xf numFmtId="0" fontId="4" fillId="0" borderId="9" xfId="0" applyFont="1" applyFill="1" applyBorder="1"/>
    <xf numFmtId="165" fontId="0" fillId="0" borderId="6" xfId="0" applyNumberFormat="1" applyFont="1" applyFill="1" applyBorder="1" applyAlignment="1">
      <alignment horizontal="center" wrapText="1"/>
    </xf>
    <xf numFmtId="165" fontId="0" fillId="0" borderId="6" xfId="0" applyNumberFormat="1" applyBorder="1"/>
    <xf numFmtId="165" fontId="0" fillId="0" borderId="7" xfId="0" applyNumberFormat="1" applyBorder="1"/>
    <xf numFmtId="165" fontId="0" fillId="0" borderId="9" xfId="0" applyNumberFormat="1" applyFont="1" applyFill="1" applyBorder="1" applyAlignment="1">
      <alignment horizontal="center" wrapText="1"/>
    </xf>
    <xf numFmtId="44" fontId="0" fillId="0" borderId="6" xfId="1" applyFont="1" applyFill="1" applyBorder="1"/>
    <xf numFmtId="44" fontId="10" fillId="0" borderId="6" xfId="0" applyNumberFormat="1" applyFont="1" applyFill="1" applyBorder="1"/>
    <xf numFmtId="44" fontId="10" fillId="0" borderId="6" xfId="0" applyNumberFormat="1" applyFont="1" applyBorder="1"/>
    <xf numFmtId="0" fontId="3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0" fillId="0" borderId="10" xfId="0" applyFont="1" applyFill="1" applyBorder="1"/>
    <xf numFmtId="0" fontId="10" fillId="0" borderId="10" xfId="0" applyFont="1" applyFill="1" applyBorder="1"/>
    <xf numFmtId="9" fontId="0" fillId="0" borderId="1" xfId="124" applyFont="1" applyBorder="1"/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165" fontId="0" fillId="0" borderId="1" xfId="1" applyNumberFormat="1" applyFont="1" applyFill="1" applyBorder="1"/>
    <xf numFmtId="165" fontId="10" fillId="0" borderId="1" xfId="0" applyNumberFormat="1" applyFont="1" applyFill="1" applyBorder="1"/>
    <xf numFmtId="0" fontId="12" fillId="0" borderId="1" xfId="0" applyFont="1" applyFill="1" applyBorder="1"/>
    <xf numFmtId="165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Fill="1"/>
    <xf numFmtId="165" fontId="0" fillId="0" borderId="1" xfId="0" applyNumberFormat="1" applyFont="1" applyFill="1" applyBorder="1"/>
    <xf numFmtId="0" fontId="0" fillId="0" borderId="0" xfId="0" applyFont="1"/>
    <xf numFmtId="165" fontId="0" fillId="0" borderId="0" xfId="0" applyNumberFormat="1" applyFont="1"/>
    <xf numFmtId="0" fontId="14" fillId="0" borderId="1" xfId="0" applyFont="1" applyFill="1" applyBorder="1"/>
    <xf numFmtId="0" fontId="15" fillId="0" borderId="1" xfId="0" applyFont="1" applyFill="1" applyBorder="1"/>
    <xf numFmtId="0" fontId="15" fillId="0" borderId="10" xfId="0" applyFont="1" applyFill="1" applyBorder="1"/>
    <xf numFmtId="165" fontId="15" fillId="0" borderId="1" xfId="1" applyNumberFormat="1" applyFont="1" applyFill="1" applyBorder="1"/>
    <xf numFmtId="0" fontId="16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/>
    <xf numFmtId="9" fontId="0" fillId="0" borderId="1" xfId="124" applyFont="1" applyFill="1" applyBorder="1"/>
    <xf numFmtId="165" fontId="0" fillId="0" borderId="0" xfId="0" applyNumberFormat="1"/>
    <xf numFmtId="0" fontId="0" fillId="0" borderId="3" xfId="0" applyBorder="1" applyAlignment="1">
      <alignment horizontal="center" vertical="center" wrapText="1"/>
    </xf>
    <xf numFmtId="165" fontId="0" fillId="0" borderId="7" xfId="0" applyNumberFormat="1" applyFont="1" applyFill="1" applyBorder="1" applyAlignment="1">
      <alignment horizontal="center" wrapText="1"/>
    </xf>
    <xf numFmtId="0" fontId="0" fillId="0" borderId="6" xfId="0" applyBorder="1"/>
    <xf numFmtId="165" fontId="0" fillId="0" borderId="12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65" fontId="0" fillId="0" borderId="5" xfId="0" applyNumberFormat="1" applyBorder="1"/>
    <xf numFmtId="165" fontId="0" fillId="0" borderId="7" xfId="0" applyNumberFormat="1" applyFill="1" applyBorder="1"/>
    <xf numFmtId="165" fontId="10" fillId="0" borderId="5" xfId="0" applyNumberFormat="1" applyFont="1" applyBorder="1"/>
    <xf numFmtId="0" fontId="0" fillId="0" borderId="5" xfId="0" applyBorder="1"/>
    <xf numFmtId="165" fontId="10" fillId="0" borderId="8" xfId="0" applyNumberFormat="1" applyFont="1" applyBorder="1"/>
    <xf numFmtId="0" fontId="0" fillId="0" borderId="11" xfId="0" applyBorder="1" applyAlignment="1">
      <alignment horizontal="center" vertical="center"/>
    </xf>
  </cellXfs>
  <cellStyles count="23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Normal" xfId="0" builtinId="0"/>
    <cellStyle name="Percent" xfId="12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150" zoomScaleNormal="150" zoomScalePageLayoutView="150" workbookViewId="0">
      <selection activeCell="G18" sqref="G18:G56"/>
    </sheetView>
  </sheetViews>
  <sheetFormatPr baseColWidth="10" defaultRowHeight="15" x14ac:dyDescent="0"/>
  <cols>
    <col min="1" max="1" width="5.33203125" customWidth="1"/>
    <col min="2" max="2" width="4.6640625" customWidth="1"/>
    <col min="3" max="3" width="8.5" customWidth="1"/>
    <col min="4" max="4" width="20.83203125" customWidth="1"/>
    <col min="5" max="6" width="15.6640625" customWidth="1"/>
    <col min="7" max="7" width="16.1640625" customWidth="1"/>
    <col min="8" max="8" width="11" customWidth="1"/>
  </cols>
  <sheetData>
    <row r="1" spans="1:9" ht="18">
      <c r="A1" s="18" t="s">
        <v>95</v>
      </c>
      <c r="B1" s="40"/>
      <c r="C1" s="18"/>
      <c r="D1" s="18"/>
      <c r="E1" s="19"/>
      <c r="F1" s="19"/>
      <c r="G1" s="19"/>
      <c r="H1" s="19"/>
    </row>
    <row r="2" spans="1:9" ht="18">
      <c r="A2" s="18"/>
      <c r="B2" s="40"/>
      <c r="C2" s="18"/>
      <c r="D2" s="18"/>
      <c r="E2" s="19"/>
      <c r="F2" s="19"/>
      <c r="G2" s="19"/>
      <c r="H2" s="19"/>
    </row>
    <row r="3" spans="1:9">
      <c r="A3" s="3"/>
      <c r="B3" s="41"/>
      <c r="C3" s="3"/>
      <c r="D3" s="3"/>
      <c r="E3" s="19"/>
      <c r="F3" s="19"/>
      <c r="G3" s="19"/>
      <c r="H3" s="19"/>
    </row>
    <row r="4" spans="1:9" ht="36">
      <c r="A4" s="61" t="s">
        <v>0</v>
      </c>
      <c r="B4" s="62"/>
      <c r="C4" s="63"/>
      <c r="D4" s="63"/>
      <c r="E4" s="64" t="s">
        <v>96</v>
      </c>
      <c r="F4" s="64" t="s">
        <v>98</v>
      </c>
      <c r="G4" s="65" t="s">
        <v>99</v>
      </c>
      <c r="H4" s="66" t="s">
        <v>97</v>
      </c>
      <c r="I4" t="s">
        <v>130</v>
      </c>
    </row>
    <row r="5" spans="1:9">
      <c r="A5" s="57"/>
      <c r="B5" s="58" t="s">
        <v>1</v>
      </c>
      <c r="C5" s="57"/>
      <c r="D5" s="57"/>
      <c r="E5" s="59">
        <v>194473.93</v>
      </c>
      <c r="F5" s="59">
        <v>194476.96</v>
      </c>
      <c r="G5" s="50">
        <v>197420.05</v>
      </c>
      <c r="H5" s="44">
        <f>SUM(1-(E5/G5))</f>
        <v>1.4923104314885971E-2</v>
      </c>
    </row>
    <row r="6" spans="1:9">
      <c r="A6" s="57"/>
      <c r="B6" s="58" t="s">
        <v>132</v>
      </c>
      <c r="C6" s="57"/>
      <c r="D6" s="57"/>
      <c r="E6" s="47">
        <v>4250</v>
      </c>
      <c r="F6" s="47">
        <v>0</v>
      </c>
      <c r="G6" s="50">
        <v>4250</v>
      </c>
      <c r="H6" s="44">
        <f>SUM(E6/G6)-1</f>
        <v>0</v>
      </c>
    </row>
    <row r="7" spans="1:9">
      <c r="A7" s="57"/>
      <c r="B7" s="58" t="s">
        <v>3</v>
      </c>
      <c r="C7" s="57"/>
      <c r="D7" s="57"/>
      <c r="E7" s="47">
        <v>700</v>
      </c>
      <c r="F7" s="47">
        <v>700</v>
      </c>
      <c r="G7" s="50">
        <v>700</v>
      </c>
      <c r="H7" s="44">
        <f>SUM(1-(E7/G7))</f>
        <v>0</v>
      </c>
    </row>
    <row r="8" spans="1:9">
      <c r="A8" s="57"/>
      <c r="B8" s="58" t="s">
        <v>83</v>
      </c>
      <c r="C8" s="57"/>
      <c r="D8" s="57"/>
      <c r="E8" s="47"/>
      <c r="F8" s="47">
        <v>762.5</v>
      </c>
      <c r="G8" s="50"/>
      <c r="H8" s="67">
        <v>0</v>
      </c>
    </row>
    <row r="9" spans="1:9">
      <c r="A9" s="57"/>
      <c r="B9" s="42" t="s">
        <v>26</v>
      </c>
      <c r="C9" s="2"/>
      <c r="D9" s="60"/>
      <c r="E9" s="59">
        <v>126977</v>
      </c>
      <c r="F9" s="59">
        <v>93465</v>
      </c>
      <c r="G9" s="50">
        <v>0</v>
      </c>
      <c r="H9" s="44">
        <v>0</v>
      </c>
    </row>
    <row r="10" spans="1:9">
      <c r="A10" s="57"/>
      <c r="B10" s="42" t="s">
        <v>93</v>
      </c>
      <c r="C10" s="2"/>
      <c r="D10" s="60"/>
      <c r="E10" s="47"/>
      <c r="F10" s="47">
        <v>4900</v>
      </c>
      <c r="G10" s="50"/>
      <c r="H10" s="44">
        <v>0</v>
      </c>
    </row>
    <row r="11" spans="1:9">
      <c r="A11" s="57"/>
      <c r="B11" s="42" t="s">
        <v>100</v>
      </c>
      <c r="C11" s="2"/>
      <c r="D11" s="60"/>
      <c r="E11" s="47">
        <v>10000</v>
      </c>
      <c r="F11" s="47">
        <v>6000</v>
      </c>
      <c r="G11" s="50">
        <v>10000</v>
      </c>
      <c r="H11" s="44">
        <f>SUM(1-(E11/G11))</f>
        <v>0</v>
      </c>
    </row>
    <row r="12" spans="1:9">
      <c r="A12" s="57"/>
      <c r="B12" s="42" t="s">
        <v>65</v>
      </c>
      <c r="C12" s="2"/>
      <c r="D12" s="60"/>
      <c r="E12" s="47">
        <v>150</v>
      </c>
      <c r="F12" s="47">
        <v>149.87</v>
      </c>
      <c r="G12" s="50">
        <v>150</v>
      </c>
      <c r="H12" s="44">
        <f>SUM(1-(E12/G12))</f>
        <v>0</v>
      </c>
    </row>
    <row r="13" spans="1:9" ht="18">
      <c r="A13" s="49" t="s">
        <v>5</v>
      </c>
      <c r="B13" s="58"/>
      <c r="C13" s="57"/>
      <c r="D13" s="57"/>
      <c r="E13" s="47">
        <f>SUM(E5:E12)</f>
        <v>336550.93</v>
      </c>
      <c r="F13" s="47">
        <f>SUM(F5:F12)</f>
        <v>300454.32999999996</v>
      </c>
      <c r="G13" s="50">
        <f>SUM(G5:G12)</f>
        <v>212520.05</v>
      </c>
      <c r="H13" s="44">
        <f>SUM(1-(E13/G13))</f>
        <v>-0.58361966318001524</v>
      </c>
    </row>
    <row r="14" spans="1:9">
      <c r="A14" s="57"/>
      <c r="B14" s="58"/>
      <c r="C14" s="57"/>
      <c r="D14" s="57"/>
      <c r="E14" s="47"/>
      <c r="F14" s="47"/>
      <c r="G14" s="50"/>
      <c r="H14" s="51"/>
    </row>
    <row r="15" spans="1:9">
      <c r="A15" s="57"/>
      <c r="B15" s="58"/>
      <c r="C15" s="57"/>
      <c r="D15" s="57"/>
      <c r="E15" s="47"/>
      <c r="F15" s="47"/>
      <c r="G15" s="50"/>
      <c r="H15" s="51"/>
    </row>
    <row r="16" spans="1:9" ht="18">
      <c r="A16" s="49" t="s">
        <v>6</v>
      </c>
      <c r="B16" s="58"/>
      <c r="C16" s="57"/>
      <c r="D16" s="57"/>
      <c r="E16" s="47"/>
      <c r="F16" s="47"/>
      <c r="G16" s="50"/>
      <c r="H16" s="51"/>
    </row>
    <row r="17" spans="1:8">
      <c r="A17" s="56"/>
      <c r="B17" s="52"/>
      <c r="C17" s="2"/>
      <c r="D17" s="2"/>
      <c r="E17" s="53"/>
      <c r="F17" s="53"/>
      <c r="G17" s="50"/>
      <c r="H17" s="51"/>
    </row>
    <row r="18" spans="1:8">
      <c r="A18" s="57"/>
      <c r="B18" s="58" t="s">
        <v>7</v>
      </c>
      <c r="C18" s="57"/>
      <c r="D18" s="57"/>
      <c r="E18" s="47">
        <v>400</v>
      </c>
      <c r="F18" s="47">
        <v>436.25</v>
      </c>
      <c r="G18" s="50">
        <v>450</v>
      </c>
      <c r="H18" s="44">
        <f>SUM(1-(E18/G18))</f>
        <v>0.11111111111111116</v>
      </c>
    </row>
    <row r="19" spans="1:8">
      <c r="A19" s="57"/>
      <c r="B19" s="43" t="s">
        <v>33</v>
      </c>
      <c r="C19" s="4"/>
      <c r="D19" s="57"/>
      <c r="E19" s="48">
        <v>368</v>
      </c>
      <c r="F19" s="48">
        <v>350</v>
      </c>
      <c r="G19" s="50">
        <v>350</v>
      </c>
      <c r="H19" s="44">
        <f>SUM(1-(E19/G19))</f>
        <v>-5.1428571428571379E-2</v>
      </c>
    </row>
    <row r="20" spans="1:8">
      <c r="A20" s="57"/>
      <c r="B20" s="58" t="s">
        <v>8</v>
      </c>
      <c r="C20" s="57"/>
      <c r="D20" s="57"/>
      <c r="E20" s="47">
        <v>700</v>
      </c>
      <c r="F20" s="47">
        <v>71.52</v>
      </c>
      <c r="G20" s="50">
        <v>700</v>
      </c>
      <c r="H20" s="44">
        <f>SUM(1-(E20/G20))</f>
        <v>0</v>
      </c>
    </row>
    <row r="21" spans="1:8">
      <c r="A21" s="57"/>
      <c r="B21" s="58" t="s">
        <v>23</v>
      </c>
      <c r="C21" s="57"/>
      <c r="D21" s="57"/>
      <c r="E21" s="47">
        <v>1800</v>
      </c>
      <c r="F21" s="47">
        <v>1575</v>
      </c>
      <c r="G21" s="50">
        <v>1800</v>
      </c>
      <c r="H21" s="44">
        <f>SUM(1-(E21/G21))</f>
        <v>0</v>
      </c>
    </row>
    <row r="22" spans="1:8">
      <c r="A22" s="57"/>
      <c r="B22" s="42" t="s">
        <v>131</v>
      </c>
      <c r="C22" s="2"/>
      <c r="D22" s="57"/>
      <c r="E22" s="47"/>
      <c r="F22" s="47"/>
      <c r="G22" s="50"/>
      <c r="H22" s="51"/>
    </row>
    <row r="23" spans="1:8">
      <c r="A23" s="57"/>
      <c r="B23" s="42"/>
      <c r="C23" s="2"/>
      <c r="D23" s="57" t="s">
        <v>38</v>
      </c>
      <c r="E23" s="47">
        <v>44640</v>
      </c>
      <c r="F23" s="47">
        <v>65865</v>
      </c>
      <c r="G23" s="50">
        <v>0</v>
      </c>
      <c r="H23" s="44">
        <v>0</v>
      </c>
    </row>
    <row r="24" spans="1:8">
      <c r="A24" s="57"/>
      <c r="B24" s="58"/>
      <c r="C24" s="57"/>
      <c r="D24" s="2" t="s">
        <v>24</v>
      </c>
      <c r="E24" s="48">
        <v>5999</v>
      </c>
      <c r="F24" s="48">
        <v>5887.65</v>
      </c>
      <c r="G24" s="50">
        <v>0</v>
      </c>
      <c r="H24" s="44">
        <v>0</v>
      </c>
    </row>
    <row r="25" spans="1:8">
      <c r="A25" s="57"/>
      <c r="B25" s="58"/>
      <c r="C25" s="57"/>
      <c r="D25" s="57" t="s">
        <v>36</v>
      </c>
      <c r="E25" s="47">
        <v>1100</v>
      </c>
      <c r="F25" s="47"/>
      <c r="G25" s="50">
        <v>1200</v>
      </c>
      <c r="H25" s="44">
        <f>SUM(1-(E25/G25))</f>
        <v>8.333333333333337E-2</v>
      </c>
    </row>
    <row r="26" spans="1:8">
      <c r="A26" s="57"/>
      <c r="B26" s="58"/>
      <c r="C26" s="57"/>
      <c r="D26" s="57" t="s">
        <v>34</v>
      </c>
      <c r="E26" s="47">
        <v>600</v>
      </c>
      <c r="F26" s="47">
        <v>6540</v>
      </c>
      <c r="G26" s="50">
        <v>1665.96</v>
      </c>
      <c r="H26" s="44">
        <f>SUM(1-(E26/G26))</f>
        <v>0.63984729525318729</v>
      </c>
    </row>
    <row r="27" spans="1:8">
      <c r="A27" s="57"/>
      <c r="B27" s="58"/>
      <c r="C27" s="57" t="s">
        <v>41</v>
      </c>
      <c r="D27" s="57"/>
      <c r="E27" s="47">
        <f>SUM(E23:E26)</f>
        <v>52339</v>
      </c>
      <c r="F27" s="47">
        <f>SUM(F23:F26)</f>
        <v>78292.649999999994</v>
      </c>
      <c r="G27" s="50">
        <f>SUM(G23+G26+G24+G25)</f>
        <v>2865.96</v>
      </c>
      <c r="H27" s="44">
        <f>SUM(1-(E27/G27))</f>
        <v>-17.262292565143966</v>
      </c>
    </row>
    <row r="28" spans="1:8">
      <c r="A28" s="57"/>
      <c r="B28" s="58" t="s">
        <v>9</v>
      </c>
      <c r="C28" s="57"/>
      <c r="D28" s="57"/>
      <c r="E28" s="47">
        <v>50</v>
      </c>
      <c r="F28" s="47">
        <v>50</v>
      </c>
      <c r="G28" s="50">
        <v>50</v>
      </c>
      <c r="H28" s="44">
        <f>SUM(1-(E28/G28))</f>
        <v>0</v>
      </c>
    </row>
    <row r="29" spans="1:8">
      <c r="A29" s="57"/>
      <c r="B29" s="58" t="s">
        <v>10</v>
      </c>
      <c r="C29" s="57"/>
      <c r="D29" s="57"/>
      <c r="E29" s="47">
        <v>2000</v>
      </c>
      <c r="F29" s="47">
        <v>1624.95</v>
      </c>
      <c r="G29" s="50">
        <v>1650</v>
      </c>
      <c r="H29" s="44">
        <f>SUM(1-(E29/G29))</f>
        <v>-0.21212121212121215</v>
      </c>
    </row>
    <row r="30" spans="1:8">
      <c r="A30" s="57"/>
      <c r="B30" s="58" t="s">
        <v>84</v>
      </c>
      <c r="C30" s="57"/>
      <c r="D30" s="57"/>
      <c r="E30" s="47"/>
      <c r="F30" s="47">
        <v>3000</v>
      </c>
      <c r="G30" s="50">
        <v>0</v>
      </c>
      <c r="H30" s="51"/>
    </row>
    <row r="31" spans="1:8">
      <c r="A31" s="57"/>
      <c r="B31" s="58" t="s">
        <v>78</v>
      </c>
      <c r="C31" s="57"/>
      <c r="D31" s="57"/>
      <c r="E31" s="47">
        <v>0</v>
      </c>
      <c r="F31" s="47"/>
      <c r="G31" s="50"/>
      <c r="H31" s="51"/>
    </row>
    <row r="32" spans="1:8">
      <c r="A32" s="57"/>
      <c r="B32" s="58" t="s">
        <v>12</v>
      </c>
      <c r="C32" s="57"/>
      <c r="D32" s="57"/>
      <c r="E32" s="47">
        <v>1500</v>
      </c>
      <c r="F32" s="47">
        <v>14270.44</v>
      </c>
      <c r="G32" s="50">
        <v>1500</v>
      </c>
      <c r="H32" s="44">
        <f>SUM(1-(E32/G32))</f>
        <v>0</v>
      </c>
    </row>
    <row r="33" spans="1:10">
      <c r="A33" s="57"/>
      <c r="B33" s="58" t="s">
        <v>27</v>
      </c>
      <c r="C33" s="57"/>
      <c r="D33" s="57"/>
      <c r="E33" s="47"/>
      <c r="F33" s="47"/>
      <c r="G33" s="50"/>
      <c r="H33" s="51"/>
    </row>
    <row r="34" spans="1:10">
      <c r="A34" s="57"/>
      <c r="B34" s="58"/>
      <c r="C34" s="57"/>
      <c r="D34" s="57" t="s">
        <v>28</v>
      </c>
      <c r="E34" s="47">
        <v>103669</v>
      </c>
      <c r="F34" s="47">
        <v>86391.5</v>
      </c>
      <c r="G34" s="50">
        <v>107988.85</v>
      </c>
      <c r="H34" s="44">
        <f>SUM(1-(E34/G34))</f>
        <v>4.000274102372614E-2</v>
      </c>
      <c r="J34" s="5"/>
    </row>
    <row r="35" spans="1:10">
      <c r="A35" s="57"/>
      <c r="B35" s="58"/>
      <c r="C35" s="57"/>
      <c r="D35" s="57" t="s">
        <v>29</v>
      </c>
      <c r="E35" s="47">
        <v>61476</v>
      </c>
      <c r="F35" s="47">
        <v>37775.64</v>
      </c>
      <c r="G35" s="50">
        <v>63269.05</v>
      </c>
      <c r="H35" s="44">
        <f>SUM(1-(E35/G35))</f>
        <v>2.8340080971659964E-2</v>
      </c>
    </row>
    <row r="36" spans="1:10">
      <c r="A36" s="57"/>
      <c r="B36" s="58"/>
      <c r="C36" s="57"/>
      <c r="D36" s="57" t="s">
        <v>89</v>
      </c>
      <c r="E36" s="47">
        <v>10500</v>
      </c>
      <c r="F36" s="47"/>
      <c r="G36" s="50">
        <v>0</v>
      </c>
      <c r="H36" s="51"/>
    </row>
    <row r="37" spans="1:10">
      <c r="A37" s="57"/>
      <c r="B37" s="58"/>
      <c r="C37" s="57"/>
      <c r="D37" s="57" t="s">
        <v>128</v>
      </c>
      <c r="E37" s="47">
        <v>1440</v>
      </c>
      <c r="F37" s="47">
        <v>1210.25</v>
      </c>
      <c r="G37" s="50">
        <v>1440</v>
      </c>
      <c r="H37" s="44">
        <f t="shared" ref="H37:H45" si="0">SUM(1-(E37/G37))</f>
        <v>0</v>
      </c>
    </row>
    <row r="38" spans="1:10">
      <c r="A38" s="57"/>
      <c r="B38" s="58"/>
      <c r="C38" s="57"/>
      <c r="D38" s="57" t="s">
        <v>31</v>
      </c>
      <c r="E38" s="47">
        <v>22812.3</v>
      </c>
      <c r="F38" s="47">
        <v>18618.810000000001</v>
      </c>
      <c r="G38" s="50">
        <v>28613</v>
      </c>
      <c r="H38" s="44">
        <f t="shared" si="0"/>
        <v>0.20272952853598014</v>
      </c>
    </row>
    <row r="39" spans="1:10">
      <c r="A39" s="57"/>
      <c r="B39" s="58"/>
      <c r="C39" s="57"/>
      <c r="D39" s="57" t="s">
        <v>32</v>
      </c>
      <c r="E39" s="47">
        <v>17136</v>
      </c>
      <c r="F39" s="47">
        <v>11617.31</v>
      </c>
      <c r="G39" s="53">
        <v>17125.79</v>
      </c>
      <c r="H39" s="68">
        <f t="shared" si="0"/>
        <v>-5.9617687709589973E-4</v>
      </c>
    </row>
    <row r="40" spans="1:10">
      <c r="A40" s="57"/>
      <c r="B40" s="58"/>
      <c r="C40" s="57" t="s">
        <v>42</v>
      </c>
      <c r="D40" s="57"/>
      <c r="E40" s="47">
        <f>SUM(E34:E39)</f>
        <v>217033.3</v>
      </c>
      <c r="F40" s="47">
        <f>SUM(F34:F39)</f>
        <v>155613.51</v>
      </c>
      <c r="G40" s="50">
        <f>SUM(G34:G39)</f>
        <v>218436.69000000003</v>
      </c>
      <c r="H40" s="44">
        <f t="shared" si="0"/>
        <v>6.4246990741346766E-3</v>
      </c>
    </row>
    <row r="41" spans="1:10">
      <c r="A41" s="57"/>
      <c r="B41" s="58" t="s">
        <v>13</v>
      </c>
      <c r="C41" s="57"/>
      <c r="D41" s="57"/>
      <c r="E41" s="47">
        <v>50</v>
      </c>
      <c r="F41" s="47">
        <v>0</v>
      </c>
      <c r="G41" s="50">
        <v>50</v>
      </c>
      <c r="H41" s="44">
        <f t="shared" si="0"/>
        <v>0</v>
      </c>
    </row>
    <row r="42" spans="1:10">
      <c r="A42" s="57"/>
      <c r="B42" s="58" t="s">
        <v>14</v>
      </c>
      <c r="C42" s="57"/>
      <c r="D42" s="57"/>
      <c r="E42" s="47">
        <v>500</v>
      </c>
      <c r="F42" s="47">
        <v>525</v>
      </c>
      <c r="G42" s="50">
        <v>500</v>
      </c>
      <c r="H42" s="44">
        <f t="shared" si="0"/>
        <v>0</v>
      </c>
    </row>
    <row r="43" spans="1:10">
      <c r="A43" s="57"/>
      <c r="B43" s="42" t="s">
        <v>15</v>
      </c>
      <c r="C43" s="2"/>
      <c r="D43" s="57"/>
      <c r="E43" s="47">
        <v>9082.7000000000007</v>
      </c>
      <c r="F43" s="47">
        <v>7493.3</v>
      </c>
      <c r="G43" s="50">
        <v>9082.7000000000007</v>
      </c>
      <c r="H43" s="44">
        <f t="shared" si="0"/>
        <v>0</v>
      </c>
    </row>
    <row r="44" spans="1:10">
      <c r="A44" s="57"/>
      <c r="B44" s="42" t="s">
        <v>94</v>
      </c>
      <c r="C44" s="2"/>
      <c r="D44" s="57"/>
      <c r="E44" s="47">
        <v>998</v>
      </c>
      <c r="F44" s="47">
        <v>2451.46</v>
      </c>
      <c r="G44" s="50">
        <v>998</v>
      </c>
      <c r="H44" s="44">
        <f t="shared" si="0"/>
        <v>0</v>
      </c>
    </row>
    <row r="45" spans="1:10">
      <c r="A45" s="57"/>
      <c r="B45" s="58" t="s">
        <v>16</v>
      </c>
      <c r="C45" s="57"/>
      <c r="D45" s="57"/>
      <c r="E45" s="47">
        <v>500</v>
      </c>
      <c r="F45" s="47">
        <v>529.83000000000004</v>
      </c>
      <c r="G45" s="50">
        <v>500</v>
      </c>
      <c r="H45" s="44">
        <f t="shared" si="0"/>
        <v>0</v>
      </c>
    </row>
    <row r="46" spans="1:10">
      <c r="A46" s="57"/>
      <c r="B46" s="58" t="s">
        <v>17</v>
      </c>
      <c r="C46" s="57"/>
      <c r="D46" s="57"/>
      <c r="E46" s="47"/>
      <c r="F46" s="47"/>
      <c r="G46" s="50"/>
      <c r="H46" s="51"/>
    </row>
    <row r="47" spans="1:10">
      <c r="A47" s="57"/>
      <c r="B47" s="58"/>
      <c r="C47" s="57"/>
      <c r="D47" s="57" t="s">
        <v>86</v>
      </c>
      <c r="E47" s="47">
        <v>4500</v>
      </c>
      <c r="F47" s="47">
        <v>8816.2099999999991</v>
      </c>
      <c r="G47" s="50">
        <v>4500</v>
      </c>
      <c r="H47" s="44">
        <f>SUM(1-(E47/G47))</f>
        <v>0</v>
      </c>
    </row>
    <row r="48" spans="1:10">
      <c r="A48" s="57"/>
      <c r="B48" s="58"/>
      <c r="C48" s="57"/>
      <c r="D48" s="57" t="s">
        <v>19</v>
      </c>
      <c r="E48" s="47">
        <v>5400</v>
      </c>
      <c r="F48" s="47">
        <v>5203.07</v>
      </c>
      <c r="G48" s="50">
        <v>5400</v>
      </c>
      <c r="H48" s="44">
        <f>SUM(1-(E48/G48))</f>
        <v>0</v>
      </c>
    </row>
    <row r="49" spans="1:8">
      <c r="A49" s="57"/>
      <c r="B49" s="58"/>
      <c r="C49" s="57"/>
      <c r="D49" s="57" t="s">
        <v>37</v>
      </c>
      <c r="E49" s="47">
        <v>4875</v>
      </c>
      <c r="F49" s="47">
        <v>5333.57</v>
      </c>
      <c r="G49" s="50">
        <v>0</v>
      </c>
      <c r="H49" s="44"/>
    </row>
    <row r="50" spans="1:8">
      <c r="A50" s="57"/>
      <c r="B50" s="58"/>
      <c r="C50" s="57" t="s">
        <v>79</v>
      </c>
      <c r="D50" s="57"/>
      <c r="E50" s="47">
        <f>SUM(E47:E49)</f>
        <v>14775</v>
      </c>
      <c r="F50" s="47">
        <f>SUM(F47:F49)</f>
        <v>19352.849999999999</v>
      </c>
      <c r="G50" s="50">
        <f>SUM(G47:G48)</f>
        <v>9900</v>
      </c>
      <c r="H50" s="44">
        <f>SUM(1-(E50/G50))</f>
        <v>-0.49242424242424243</v>
      </c>
    </row>
    <row r="51" spans="1:8">
      <c r="A51" s="57"/>
      <c r="B51" s="58" t="s">
        <v>64</v>
      </c>
      <c r="C51" s="57"/>
      <c r="D51" s="57"/>
      <c r="E51" s="47">
        <v>540</v>
      </c>
      <c r="F51" s="47">
        <v>610</v>
      </c>
      <c r="G51" s="50">
        <v>780</v>
      </c>
      <c r="H51" s="44">
        <f>SUM(1-(E51/G51))</f>
        <v>0.30769230769230771</v>
      </c>
    </row>
    <row r="52" spans="1:8">
      <c r="A52" s="57"/>
      <c r="B52" s="42" t="s">
        <v>20</v>
      </c>
      <c r="C52" s="2"/>
      <c r="D52" s="57"/>
      <c r="E52" s="47"/>
      <c r="F52" s="47">
        <v>0</v>
      </c>
      <c r="G52" s="50"/>
      <c r="H52" s="51"/>
    </row>
    <row r="53" spans="1:8">
      <c r="A53" s="57"/>
      <c r="B53" s="42"/>
      <c r="C53" s="2"/>
      <c r="D53" s="57" t="s">
        <v>39</v>
      </c>
      <c r="E53" s="47">
        <v>7500</v>
      </c>
      <c r="F53" s="47">
        <v>5306.3</v>
      </c>
      <c r="G53" s="50">
        <v>5500</v>
      </c>
      <c r="H53" s="44">
        <f>SUM(1-(E53/G53))</f>
        <v>-0.36363636363636354</v>
      </c>
    </row>
    <row r="54" spans="1:8">
      <c r="A54" s="57"/>
      <c r="B54" s="42"/>
      <c r="C54" s="2"/>
      <c r="D54" s="57" t="s">
        <v>40</v>
      </c>
      <c r="E54" s="47">
        <v>7500</v>
      </c>
      <c r="F54" s="47">
        <v>7500</v>
      </c>
      <c r="G54" s="50">
        <v>7500</v>
      </c>
      <c r="H54" s="44">
        <f>SUM(1-(E54/G54))</f>
        <v>0</v>
      </c>
    </row>
    <row r="55" spans="1:8">
      <c r="A55" s="57"/>
      <c r="B55" s="42"/>
      <c r="C55" s="2" t="s">
        <v>80</v>
      </c>
      <c r="D55" s="57"/>
      <c r="E55" s="47">
        <f>SUM(E53:E54)</f>
        <v>15000</v>
      </c>
      <c r="F55" s="47">
        <f>SUM(F53:F54)</f>
        <v>12806.3</v>
      </c>
      <c r="G55" s="50">
        <f>SUM(G53:G54)</f>
        <v>13000</v>
      </c>
      <c r="H55" s="44"/>
    </row>
    <row r="56" spans="1:8" ht="18">
      <c r="A56" s="49" t="s">
        <v>21</v>
      </c>
      <c r="B56" s="58"/>
      <c r="C56" s="57"/>
      <c r="D56" s="57"/>
      <c r="E56" s="47">
        <f>SUM(E18+E19+E20+E21+E27+E28+E29+E31+E32+E40+E41+E42+E43+E45+E50+E51+E55)</f>
        <v>316638</v>
      </c>
      <c r="F56" s="47">
        <f>SUM(F18+F19+F20+F21+F27+F28+F29+F30+F32+F40+F42+F43+F44+F45+F50+F51+F55)</f>
        <v>299053.06</v>
      </c>
      <c r="G56" s="50">
        <f>SUM(G18+G19+G20+G21+G27+G28+G29+G30+G31+G32+G33+G40+G41+G42+G43+G44+G45+G50+G51+G55)</f>
        <v>262613.35000000003</v>
      </c>
      <c r="H56" s="44">
        <f>SUM(1-(E56/G56))</f>
        <v>-0.20571935889778636</v>
      </c>
    </row>
    <row r="57" spans="1:8">
      <c r="A57" s="54"/>
      <c r="B57" t="s">
        <v>133</v>
      </c>
      <c r="C57" s="54"/>
      <c r="D57" s="54"/>
      <c r="E57" s="55">
        <f>SUM(E13-E56)</f>
        <v>19912.929999999993</v>
      </c>
      <c r="F57" s="55"/>
      <c r="G57" s="55">
        <f>SUM(G13-G56)</f>
        <v>-50093.300000000047</v>
      </c>
      <c r="H57" s="54"/>
    </row>
    <row r="58" spans="1:8">
      <c r="B58" s="54" t="s">
        <v>129</v>
      </c>
      <c r="G58" s="69">
        <f>G57</f>
        <v>-50093.300000000047</v>
      </c>
    </row>
  </sheetData>
  <phoneticPr fontId="11" type="noConversion"/>
  <pageMargins left="0.75" right="0.75" top="1" bottom="1" header="0.5" footer="0.5"/>
  <pageSetup scale="67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I57"/>
  <sheetViews>
    <sheetView topLeftCell="A23" workbookViewId="0">
      <selection activeCell="H57" sqref="H57"/>
    </sheetView>
  </sheetViews>
  <sheetFormatPr baseColWidth="10" defaultRowHeight="15" x14ac:dyDescent="0"/>
  <cols>
    <col min="3" max="3" width="1.83203125" customWidth="1"/>
    <col min="4" max="4" width="22.33203125" customWidth="1"/>
    <col min="5" max="5" width="14.33203125" customWidth="1"/>
    <col min="6" max="7" width="16.33203125" customWidth="1"/>
    <col min="8" max="8" width="14.1640625" customWidth="1"/>
    <col min="9" max="9" width="18.33203125" customWidth="1"/>
  </cols>
  <sheetData>
    <row r="3" spans="1:9">
      <c r="F3" s="81" t="s">
        <v>136</v>
      </c>
      <c r="G3" s="81"/>
      <c r="H3" s="81"/>
      <c r="I3" s="81"/>
    </row>
    <row r="4" spans="1:9" ht="27">
      <c r="A4" s="21" t="s">
        <v>0</v>
      </c>
      <c r="B4" s="22"/>
      <c r="C4" s="22"/>
      <c r="D4" s="22"/>
      <c r="E4" s="74" t="s">
        <v>88</v>
      </c>
      <c r="F4" s="75" t="s">
        <v>52</v>
      </c>
      <c r="G4" s="70" t="s">
        <v>135</v>
      </c>
      <c r="H4" s="70" t="s">
        <v>48</v>
      </c>
      <c r="I4" s="23" t="s">
        <v>113</v>
      </c>
    </row>
    <row r="5" spans="1:9">
      <c r="A5" s="24"/>
      <c r="B5" s="25" t="s">
        <v>1</v>
      </c>
      <c r="C5" s="25"/>
      <c r="D5" s="25"/>
      <c r="E5" s="71">
        <v>194474</v>
      </c>
      <c r="F5" s="76">
        <v>197420</v>
      </c>
      <c r="G5" s="34"/>
      <c r="H5" s="34"/>
      <c r="I5" s="35">
        <v>197420</v>
      </c>
    </row>
    <row r="6" spans="1:9">
      <c r="A6" s="24"/>
      <c r="B6" s="25" t="s">
        <v>2</v>
      </c>
      <c r="C6" s="25"/>
      <c r="D6" s="25"/>
      <c r="E6" s="71">
        <v>4250</v>
      </c>
      <c r="F6" s="76">
        <v>4250</v>
      </c>
      <c r="G6" s="34"/>
      <c r="H6" s="34"/>
      <c r="I6" s="35">
        <f>SUM(F6:H6)</f>
        <v>4250</v>
      </c>
    </row>
    <row r="7" spans="1:9">
      <c r="A7" s="24"/>
      <c r="B7" s="25" t="s">
        <v>3</v>
      </c>
      <c r="C7" s="25"/>
      <c r="D7" s="25"/>
      <c r="E7" s="71">
        <v>700</v>
      </c>
      <c r="F7" s="76"/>
      <c r="G7" s="34"/>
      <c r="H7" s="34">
        <v>700</v>
      </c>
      <c r="I7" s="35">
        <f>SUM(F7:H7)</f>
        <v>700</v>
      </c>
    </row>
    <row r="8" spans="1:9">
      <c r="A8" s="24"/>
      <c r="B8" s="25" t="s">
        <v>4</v>
      </c>
      <c r="C8" s="25"/>
      <c r="D8" s="26"/>
      <c r="E8" s="71"/>
      <c r="F8" s="76"/>
      <c r="G8" s="34"/>
      <c r="H8" s="34"/>
      <c r="I8" s="35">
        <f>SUM(F8:H8)</f>
        <v>0</v>
      </c>
    </row>
    <row r="9" spans="1:9">
      <c r="A9" s="24"/>
      <c r="B9" s="27" t="s">
        <v>26</v>
      </c>
      <c r="C9" s="27"/>
      <c r="D9" s="26"/>
      <c r="E9" s="71">
        <v>126977</v>
      </c>
      <c r="F9" s="76"/>
      <c r="G9" s="34"/>
      <c r="H9" s="34"/>
      <c r="I9" s="35">
        <f>SUM(F9:H9)</f>
        <v>0</v>
      </c>
    </row>
    <row r="10" spans="1:9">
      <c r="A10" s="24"/>
      <c r="B10" s="27" t="s">
        <v>134</v>
      </c>
      <c r="C10" s="27"/>
      <c r="D10" s="26"/>
      <c r="E10" s="71">
        <v>10000</v>
      </c>
      <c r="F10" s="76"/>
      <c r="G10" s="34">
        <v>10000</v>
      </c>
      <c r="H10" s="34"/>
      <c r="I10" s="35">
        <f>SUM(F10:H10)</f>
        <v>10000</v>
      </c>
    </row>
    <row r="11" spans="1:9">
      <c r="A11" s="24"/>
      <c r="B11" s="27" t="s">
        <v>65</v>
      </c>
      <c r="C11" s="27"/>
      <c r="D11" s="26"/>
      <c r="E11" s="71">
        <v>150</v>
      </c>
      <c r="F11" s="76">
        <v>150</v>
      </c>
      <c r="G11" s="34"/>
      <c r="H11" s="34"/>
      <c r="I11" s="35">
        <f>SUM(F11:H11)</f>
        <v>150</v>
      </c>
    </row>
    <row r="12" spans="1:9" ht="18">
      <c r="A12" s="28" t="s">
        <v>5</v>
      </c>
      <c r="B12" s="25"/>
      <c r="C12" s="25"/>
      <c r="D12" s="25"/>
      <c r="E12" s="71">
        <f>SUM(E5:E11)</f>
        <v>336551</v>
      </c>
      <c r="F12" s="76">
        <f>SUM(F5:F11)</f>
        <v>201820</v>
      </c>
      <c r="G12" s="34">
        <f>SUM(G5:G11)</f>
        <v>10000</v>
      </c>
      <c r="H12" s="34">
        <f>SUM(H5:H11)</f>
        <v>700</v>
      </c>
      <c r="I12" s="35">
        <f>SUM(F12:H12)</f>
        <v>212520</v>
      </c>
    </row>
    <row r="13" spans="1:9">
      <c r="A13" s="24"/>
      <c r="B13" s="25"/>
      <c r="C13" s="25"/>
      <c r="D13" s="25"/>
      <c r="E13" s="71"/>
      <c r="F13" s="76"/>
      <c r="G13" s="34"/>
      <c r="H13" s="34"/>
      <c r="I13" s="35"/>
    </row>
    <row r="14" spans="1:9">
      <c r="A14" s="24"/>
      <c r="B14" s="25"/>
      <c r="C14" s="25"/>
      <c r="D14" s="25"/>
      <c r="E14" s="71"/>
      <c r="F14" s="76"/>
      <c r="G14" s="34"/>
      <c r="H14" s="34"/>
      <c r="I14" s="35"/>
    </row>
    <row r="15" spans="1:9" ht="18">
      <c r="A15" s="28" t="s">
        <v>6</v>
      </c>
      <c r="B15" s="25"/>
      <c r="C15" s="25"/>
      <c r="D15" s="25"/>
      <c r="E15" s="71"/>
      <c r="F15" s="76"/>
      <c r="G15" s="34"/>
      <c r="H15" s="34"/>
      <c r="I15" s="35"/>
    </row>
    <row r="16" spans="1:9" ht="18">
      <c r="A16" s="28"/>
      <c r="B16" s="29"/>
      <c r="C16" s="29"/>
      <c r="D16" s="29"/>
      <c r="E16" s="77"/>
      <c r="F16" s="76"/>
      <c r="G16" s="34"/>
      <c r="H16" s="34"/>
      <c r="I16" s="35"/>
    </row>
    <row r="17" spans="1:9">
      <c r="A17" s="24"/>
      <c r="B17" s="25" t="s">
        <v>7</v>
      </c>
      <c r="C17" s="25"/>
      <c r="D17" s="25"/>
      <c r="E17" s="71">
        <v>400</v>
      </c>
      <c r="F17" s="78">
        <v>450</v>
      </c>
      <c r="G17" s="37"/>
      <c r="H17" s="34"/>
      <c r="I17" s="35">
        <f t="shared" ref="I17:I25" si="0">SUM(F17:H17)</f>
        <v>450</v>
      </c>
    </row>
    <row r="18" spans="1:9">
      <c r="A18" s="24"/>
      <c r="B18" s="30" t="s">
        <v>33</v>
      </c>
      <c r="C18" s="30"/>
      <c r="D18" s="25"/>
      <c r="E18" s="71">
        <v>368</v>
      </c>
      <c r="F18" s="78">
        <v>350</v>
      </c>
      <c r="G18" s="38"/>
      <c r="H18" s="34"/>
      <c r="I18" s="35">
        <f t="shared" si="0"/>
        <v>350</v>
      </c>
    </row>
    <row r="19" spans="1:9">
      <c r="A19" s="24"/>
      <c r="B19" s="25" t="s">
        <v>8</v>
      </c>
      <c r="C19" s="25"/>
      <c r="D19" s="25"/>
      <c r="E19" s="71">
        <v>700</v>
      </c>
      <c r="F19" s="78">
        <v>700</v>
      </c>
      <c r="G19" s="37"/>
      <c r="H19" s="34">
        <v>700</v>
      </c>
      <c r="I19" s="35">
        <f t="shared" si="0"/>
        <v>1400</v>
      </c>
    </row>
    <row r="20" spans="1:9">
      <c r="A20" s="24"/>
      <c r="B20" s="25" t="s">
        <v>23</v>
      </c>
      <c r="C20" s="25"/>
      <c r="D20" s="25"/>
      <c r="E20" s="71">
        <v>1800</v>
      </c>
      <c r="F20" s="78">
        <v>1800</v>
      </c>
      <c r="G20" s="37"/>
      <c r="H20" s="34"/>
      <c r="I20" s="35">
        <f t="shared" si="0"/>
        <v>1800</v>
      </c>
    </row>
    <row r="21" spans="1:9">
      <c r="A21" s="24"/>
      <c r="B21" s="27" t="s">
        <v>22</v>
      </c>
      <c r="C21" s="27"/>
      <c r="D21" s="25"/>
      <c r="E21" s="71"/>
      <c r="F21" s="78"/>
      <c r="G21" s="37"/>
      <c r="H21" s="34"/>
      <c r="I21" s="35">
        <f t="shared" si="0"/>
        <v>0</v>
      </c>
    </row>
    <row r="22" spans="1:9">
      <c r="A22" s="24"/>
      <c r="B22" s="27"/>
      <c r="C22" s="27"/>
      <c r="D22" s="25" t="s">
        <v>38</v>
      </c>
      <c r="E22" s="71">
        <v>44640</v>
      </c>
      <c r="F22" s="78">
        <v>0</v>
      </c>
      <c r="G22" s="37"/>
      <c r="H22" s="34"/>
      <c r="I22" s="35">
        <f t="shared" si="0"/>
        <v>0</v>
      </c>
    </row>
    <row r="23" spans="1:9">
      <c r="A23" s="24"/>
      <c r="B23" s="25"/>
      <c r="C23" s="25"/>
      <c r="D23" s="27" t="s">
        <v>24</v>
      </c>
      <c r="E23" s="71">
        <v>5999</v>
      </c>
      <c r="F23" s="78">
        <v>0</v>
      </c>
      <c r="G23" s="38"/>
      <c r="H23" s="34"/>
      <c r="I23" s="35">
        <f t="shared" si="0"/>
        <v>0</v>
      </c>
    </row>
    <row r="24" spans="1:9">
      <c r="A24" s="24"/>
      <c r="B24" s="25"/>
      <c r="C24" s="25"/>
      <c r="D24" s="25" t="s">
        <v>36</v>
      </c>
      <c r="E24" s="71">
        <v>1100</v>
      </c>
      <c r="F24" s="78">
        <v>1200</v>
      </c>
      <c r="G24" s="37"/>
      <c r="H24" s="34"/>
      <c r="I24" s="35">
        <f t="shared" si="0"/>
        <v>1200</v>
      </c>
    </row>
    <row r="25" spans="1:9">
      <c r="A25" s="24"/>
      <c r="B25" s="25"/>
      <c r="C25" s="25"/>
      <c r="D25" s="25" t="s">
        <v>34</v>
      </c>
      <c r="E25" s="71">
        <v>600</v>
      </c>
      <c r="F25" s="78">
        <v>1666</v>
      </c>
      <c r="G25" s="37"/>
      <c r="H25" s="34"/>
      <c r="I25" s="35">
        <f t="shared" si="0"/>
        <v>1666</v>
      </c>
    </row>
    <row r="26" spans="1:9">
      <c r="A26" s="24"/>
      <c r="B26" s="25"/>
      <c r="C26" s="25" t="s">
        <v>41</v>
      </c>
      <c r="D26" s="25"/>
      <c r="E26" s="71">
        <f>SUM(E22:E25)</f>
        <v>52339</v>
      </c>
      <c r="F26" s="78">
        <v>2866</v>
      </c>
      <c r="G26" s="33"/>
      <c r="H26" s="33">
        <f>SUM(H22:H25)</f>
        <v>0</v>
      </c>
      <c r="I26" s="71">
        <f>SUM(I22:I25)</f>
        <v>2866</v>
      </c>
    </row>
    <row r="27" spans="1:9">
      <c r="A27" s="24"/>
      <c r="B27" s="25" t="s">
        <v>9</v>
      </c>
      <c r="C27" s="25"/>
      <c r="D27" s="25"/>
      <c r="E27" s="71">
        <v>50</v>
      </c>
      <c r="F27" s="78">
        <v>50</v>
      </c>
      <c r="G27" s="37"/>
      <c r="H27" s="34"/>
      <c r="I27" s="35">
        <f t="shared" ref="I27:I36" si="1">SUM(F27:H27)</f>
        <v>50</v>
      </c>
    </row>
    <row r="28" spans="1:9">
      <c r="A28" s="24"/>
      <c r="B28" s="25" t="s">
        <v>10</v>
      </c>
      <c r="C28" s="25"/>
      <c r="D28" s="25"/>
      <c r="E28" s="71">
        <v>2000</v>
      </c>
      <c r="F28" s="78">
        <v>1650</v>
      </c>
      <c r="G28" s="37"/>
      <c r="H28" s="34"/>
      <c r="I28" s="35">
        <f t="shared" si="1"/>
        <v>1650</v>
      </c>
    </row>
    <row r="29" spans="1:9">
      <c r="A29" s="24"/>
      <c r="B29" s="25" t="s">
        <v>66</v>
      </c>
      <c r="C29" s="25"/>
      <c r="D29" s="25"/>
      <c r="E29" s="71"/>
      <c r="F29" s="78">
        <v>0</v>
      </c>
      <c r="G29" s="37"/>
      <c r="H29" s="34"/>
      <c r="I29" s="35">
        <f t="shared" si="1"/>
        <v>0</v>
      </c>
    </row>
    <row r="30" spans="1:9">
      <c r="A30" s="24"/>
      <c r="B30" s="25" t="s">
        <v>78</v>
      </c>
      <c r="C30" s="25"/>
      <c r="D30" s="25"/>
      <c r="E30" s="71">
        <v>0</v>
      </c>
      <c r="F30" s="78"/>
      <c r="G30" s="37"/>
      <c r="H30" s="34"/>
      <c r="I30" s="35">
        <f t="shared" si="1"/>
        <v>0</v>
      </c>
    </row>
    <row r="31" spans="1:9">
      <c r="A31" s="24"/>
      <c r="B31" s="25" t="s">
        <v>11</v>
      </c>
      <c r="C31" s="25"/>
      <c r="D31" s="25"/>
      <c r="E31" s="71"/>
      <c r="F31" s="78">
        <v>1500</v>
      </c>
      <c r="G31" s="37"/>
      <c r="H31" s="34"/>
      <c r="I31" s="35">
        <f t="shared" si="1"/>
        <v>1500</v>
      </c>
    </row>
    <row r="32" spans="1:9">
      <c r="A32" s="24"/>
      <c r="B32" s="25" t="s">
        <v>12</v>
      </c>
      <c r="C32" s="25"/>
      <c r="D32" s="25"/>
      <c r="E32" s="71">
        <v>1500</v>
      </c>
      <c r="F32" s="78"/>
      <c r="G32" s="37"/>
      <c r="H32" s="34"/>
      <c r="I32" s="35">
        <f t="shared" si="1"/>
        <v>0</v>
      </c>
    </row>
    <row r="33" spans="1:9">
      <c r="A33" s="24"/>
      <c r="B33" s="25" t="s">
        <v>27</v>
      </c>
      <c r="C33" s="25"/>
      <c r="D33" s="25"/>
      <c r="E33" s="71"/>
      <c r="F33" s="79"/>
      <c r="G33" s="37"/>
      <c r="H33" s="34"/>
      <c r="I33" s="35">
        <f t="shared" si="1"/>
        <v>0</v>
      </c>
    </row>
    <row r="34" spans="1:9">
      <c r="A34" s="24"/>
      <c r="B34" s="25"/>
      <c r="C34" s="25"/>
      <c r="D34" s="25" t="s">
        <v>28</v>
      </c>
      <c r="E34" s="71">
        <v>101483</v>
      </c>
      <c r="F34" s="78">
        <v>107989</v>
      </c>
      <c r="G34" s="37"/>
      <c r="H34" s="33"/>
      <c r="I34" s="35">
        <f t="shared" si="1"/>
        <v>107989</v>
      </c>
    </row>
    <row r="35" spans="1:9">
      <c r="A35" s="24"/>
      <c r="B35" s="25"/>
      <c r="C35" s="25"/>
      <c r="D35" s="25" t="s">
        <v>29</v>
      </c>
      <c r="E35" s="71">
        <v>53141</v>
      </c>
      <c r="F35" s="78">
        <v>53269</v>
      </c>
      <c r="G35" s="37">
        <v>10000</v>
      </c>
      <c r="H35" s="33"/>
      <c r="I35" s="35">
        <f t="shared" si="1"/>
        <v>63269</v>
      </c>
    </row>
    <row r="36" spans="1:9">
      <c r="A36" s="24"/>
      <c r="B36" s="25"/>
      <c r="C36" s="25"/>
      <c r="D36" s="25" t="s">
        <v>90</v>
      </c>
      <c r="E36" s="71">
        <v>10500</v>
      </c>
      <c r="F36" s="78">
        <v>0</v>
      </c>
      <c r="G36" s="39"/>
      <c r="H36" s="33"/>
      <c r="I36" s="35">
        <f t="shared" si="1"/>
        <v>0</v>
      </c>
    </row>
    <row r="37" spans="1:9">
      <c r="A37" s="24"/>
      <c r="B37" s="25"/>
      <c r="C37" s="25"/>
      <c r="D37" s="25" t="s">
        <v>30</v>
      </c>
      <c r="E37" s="71">
        <v>1140</v>
      </c>
      <c r="F37" s="78">
        <v>1440</v>
      </c>
      <c r="G37" s="39"/>
      <c r="H37" s="33"/>
      <c r="I37" s="35">
        <v>1440</v>
      </c>
    </row>
    <row r="38" spans="1:9">
      <c r="A38" s="24"/>
      <c r="B38" s="25"/>
      <c r="C38" s="25"/>
      <c r="D38" s="25" t="s">
        <v>31</v>
      </c>
      <c r="E38" s="71">
        <v>22812</v>
      </c>
      <c r="F38" s="78">
        <v>28613</v>
      </c>
      <c r="G38" s="39"/>
      <c r="H38" s="33"/>
      <c r="I38" s="35">
        <f>SUM(F38:H38)</f>
        <v>28613</v>
      </c>
    </row>
    <row r="39" spans="1:9">
      <c r="A39" s="24"/>
      <c r="B39" s="25"/>
      <c r="C39" s="25"/>
      <c r="D39" s="25" t="s">
        <v>32</v>
      </c>
      <c r="E39" s="71">
        <v>17136</v>
      </c>
      <c r="F39" s="78">
        <v>17126</v>
      </c>
      <c r="G39" s="39"/>
      <c r="H39" s="33"/>
      <c r="I39" s="35">
        <f>SUM(F39:H39)</f>
        <v>17126</v>
      </c>
    </row>
    <row r="40" spans="1:9">
      <c r="A40" s="24"/>
      <c r="B40" s="25"/>
      <c r="C40" s="25" t="s">
        <v>42</v>
      </c>
      <c r="D40" s="25"/>
      <c r="E40" s="71">
        <f>SUM(E34:E39)</f>
        <v>206212</v>
      </c>
      <c r="F40" s="78">
        <v>218437</v>
      </c>
      <c r="G40" s="33"/>
      <c r="H40" s="33">
        <f>SUM(H34:H39)</f>
        <v>0</v>
      </c>
      <c r="I40" s="71">
        <f>SUM(I34:I39)</f>
        <v>218437</v>
      </c>
    </row>
    <row r="41" spans="1:9">
      <c r="A41" s="24"/>
      <c r="B41" s="25"/>
      <c r="C41" s="25"/>
      <c r="D41" s="25"/>
      <c r="E41" s="71"/>
      <c r="F41" s="78"/>
      <c r="G41" s="33"/>
      <c r="H41" s="33"/>
      <c r="I41" s="71"/>
    </row>
    <row r="42" spans="1:9">
      <c r="A42" s="24"/>
      <c r="B42" s="25" t="s">
        <v>13</v>
      </c>
      <c r="C42" s="25"/>
      <c r="D42" s="25"/>
      <c r="E42" s="71">
        <v>50</v>
      </c>
      <c r="F42" s="78">
        <v>50</v>
      </c>
      <c r="G42" s="39"/>
      <c r="H42" s="34"/>
      <c r="I42" s="35">
        <f>SUM(F42:H42)</f>
        <v>50</v>
      </c>
    </row>
    <row r="43" spans="1:9">
      <c r="A43" s="24"/>
      <c r="B43" s="25" t="s">
        <v>14</v>
      </c>
      <c r="C43" s="25"/>
      <c r="D43" s="25"/>
      <c r="E43" s="71">
        <v>500</v>
      </c>
      <c r="F43" s="78">
        <v>500</v>
      </c>
      <c r="G43" s="39"/>
      <c r="H43" s="34"/>
      <c r="I43" s="35">
        <f t="shared" ref="I42:I50" si="2">SUM(F43:H43)</f>
        <v>500</v>
      </c>
    </row>
    <row r="44" spans="1:9">
      <c r="A44" s="24"/>
      <c r="B44" s="27" t="s">
        <v>15</v>
      </c>
      <c r="C44" s="27"/>
      <c r="D44" s="25"/>
      <c r="E44" s="71">
        <v>9082</v>
      </c>
      <c r="F44" s="78">
        <v>9083</v>
      </c>
      <c r="G44" s="39"/>
      <c r="H44" s="34"/>
      <c r="I44" s="35">
        <f t="shared" si="2"/>
        <v>9083</v>
      </c>
    </row>
    <row r="45" spans="1:9">
      <c r="A45" s="24"/>
      <c r="B45" s="27" t="s">
        <v>94</v>
      </c>
      <c r="C45" s="27"/>
      <c r="D45" s="25"/>
      <c r="E45" s="71"/>
      <c r="F45" s="78">
        <v>998</v>
      </c>
      <c r="G45" s="39"/>
      <c r="H45" s="34"/>
      <c r="I45" s="35"/>
    </row>
    <row r="46" spans="1:9">
      <c r="A46" s="24"/>
      <c r="B46" s="25" t="s">
        <v>16</v>
      </c>
      <c r="C46" s="25"/>
      <c r="D46" s="25"/>
      <c r="E46" s="71">
        <v>500</v>
      </c>
      <c r="F46" s="78">
        <v>500</v>
      </c>
      <c r="G46" s="39"/>
      <c r="H46" s="34"/>
      <c r="I46" s="35">
        <f t="shared" si="2"/>
        <v>500</v>
      </c>
    </row>
    <row r="47" spans="1:9">
      <c r="A47" s="24"/>
      <c r="B47" s="25" t="s">
        <v>17</v>
      </c>
      <c r="C47" s="25"/>
      <c r="D47" s="25"/>
      <c r="E47" s="71">
        <v>0</v>
      </c>
      <c r="F47" s="78"/>
      <c r="G47" s="39"/>
      <c r="H47" s="34"/>
      <c r="I47" s="35">
        <f t="shared" si="2"/>
        <v>0</v>
      </c>
    </row>
    <row r="48" spans="1:9">
      <c r="A48" s="24"/>
      <c r="B48" s="25"/>
      <c r="C48" s="25"/>
      <c r="D48" s="25" t="s">
        <v>18</v>
      </c>
      <c r="E48" s="71">
        <v>4500</v>
      </c>
      <c r="F48" s="78">
        <v>4500</v>
      </c>
      <c r="G48" s="39"/>
      <c r="H48" s="34"/>
      <c r="I48" s="35">
        <f t="shared" si="2"/>
        <v>4500</v>
      </c>
    </row>
    <row r="49" spans="1:9">
      <c r="A49" s="24"/>
      <c r="B49" s="25"/>
      <c r="C49" s="25"/>
      <c r="D49" s="25" t="s">
        <v>19</v>
      </c>
      <c r="E49" s="71">
        <v>5400</v>
      </c>
      <c r="F49" s="78">
        <v>5400</v>
      </c>
      <c r="G49" s="39"/>
      <c r="H49" s="34"/>
      <c r="I49" s="35">
        <f t="shared" si="2"/>
        <v>5400</v>
      </c>
    </row>
    <row r="50" spans="1:9">
      <c r="A50" s="24"/>
      <c r="B50" s="25"/>
      <c r="C50" s="25"/>
      <c r="D50" s="25" t="s">
        <v>37</v>
      </c>
      <c r="E50" s="71">
        <v>4875</v>
      </c>
      <c r="F50" s="78">
        <v>0</v>
      </c>
      <c r="G50" s="39"/>
      <c r="H50" s="34"/>
      <c r="I50" s="35">
        <f t="shared" si="2"/>
        <v>0</v>
      </c>
    </row>
    <row r="51" spans="1:9">
      <c r="A51" s="24"/>
      <c r="B51" s="25"/>
      <c r="C51" s="25" t="s">
        <v>81</v>
      </c>
      <c r="D51" s="25"/>
      <c r="E51" s="71">
        <f>SUM(E48:E50)</f>
        <v>14775</v>
      </c>
      <c r="F51" s="78">
        <v>9900</v>
      </c>
      <c r="G51" s="33"/>
      <c r="H51" s="33">
        <f>SUM(H48:H50)</f>
        <v>0</v>
      </c>
      <c r="I51" s="71">
        <f>SUM(I48:I50)</f>
        <v>9900</v>
      </c>
    </row>
    <row r="52" spans="1:9">
      <c r="A52" s="24"/>
      <c r="B52" s="25" t="s">
        <v>64</v>
      </c>
      <c r="C52" s="25"/>
      <c r="D52" s="25"/>
      <c r="E52" s="71">
        <v>540</v>
      </c>
      <c r="F52" s="78">
        <v>780</v>
      </c>
      <c r="G52" s="39"/>
      <c r="H52" s="34"/>
      <c r="I52" s="35">
        <f>SUM(F52:H52)</f>
        <v>780</v>
      </c>
    </row>
    <row r="53" spans="1:9">
      <c r="A53" s="24"/>
      <c r="B53" s="27" t="s">
        <v>20</v>
      </c>
      <c r="C53" s="27"/>
      <c r="D53" s="25"/>
      <c r="E53" s="71"/>
      <c r="F53" s="78"/>
      <c r="G53" s="72"/>
      <c r="H53" s="34"/>
      <c r="I53" s="35"/>
    </row>
    <row r="54" spans="1:9">
      <c r="A54" s="24"/>
      <c r="B54" s="27"/>
      <c r="C54" s="27"/>
      <c r="D54" s="25" t="s">
        <v>39</v>
      </c>
      <c r="E54" s="71">
        <v>7500</v>
      </c>
      <c r="F54" s="78">
        <v>5500</v>
      </c>
      <c r="G54" s="39"/>
      <c r="H54" s="34"/>
      <c r="I54" s="35">
        <f>SUM(F54:H54)</f>
        <v>5500</v>
      </c>
    </row>
    <row r="55" spans="1:9">
      <c r="A55" s="24"/>
      <c r="B55" s="27"/>
      <c r="C55" s="27"/>
      <c r="D55" s="25" t="s">
        <v>40</v>
      </c>
      <c r="E55" s="71">
        <v>7500</v>
      </c>
      <c r="F55" s="78">
        <v>7500</v>
      </c>
      <c r="G55" s="39"/>
      <c r="H55" s="34"/>
      <c r="I55" s="35">
        <f>SUM(F55:H55)</f>
        <v>7500</v>
      </c>
    </row>
    <row r="56" spans="1:9">
      <c r="A56" s="24"/>
      <c r="B56" s="27"/>
      <c r="C56" s="27" t="s">
        <v>82</v>
      </c>
      <c r="D56" s="25"/>
      <c r="E56" s="71">
        <f>SUM(E54:E55)</f>
        <v>15000</v>
      </c>
      <c r="F56" s="78">
        <v>13000</v>
      </c>
      <c r="G56" s="33"/>
      <c r="H56" s="33">
        <f>SUM(H54:H55)</f>
        <v>0</v>
      </c>
      <c r="I56" s="71">
        <f>SUM(I54:I55)</f>
        <v>13000</v>
      </c>
    </row>
    <row r="57" spans="1:9" ht="18">
      <c r="A57" s="31" t="s">
        <v>21</v>
      </c>
      <c r="B57" s="32"/>
      <c r="C57" s="32"/>
      <c r="D57" s="32"/>
      <c r="E57" s="73">
        <f>SUM(E17+E19+E18+E20+E26+E27+E28+E29+E31+E30+E32+E40+E42+E43+E44+E47+E46+E46+E51+E52+E56)</f>
        <v>306316</v>
      </c>
      <c r="F57" s="80">
        <v>262613</v>
      </c>
      <c r="G57" s="36">
        <f>SUM(G17:G56)</f>
        <v>10000</v>
      </c>
      <c r="H57" s="36">
        <f>SUM(H17+H19+H18+H20+H26+H27+H28+H29+H31+H30+H32+H40+H42+H43+H44+H47+H46+H46+H51+H52+H56)</f>
        <v>700</v>
      </c>
      <c r="I57" s="73">
        <f>SUM(I17+I19+I18+I20+I26+I27+I28+I29+I31+I30+I32+I40+I42+I43+I44+I47+I46+I46+I51+I52+I56)</f>
        <v>262816</v>
      </c>
    </row>
  </sheetData>
  <mergeCells count="1">
    <mergeCell ref="F3:I3"/>
  </mergeCells>
  <phoneticPr fontId="11" type="noConversion"/>
  <pageMargins left="0.75" right="0.75" top="1" bottom="1" header="0.5" footer="0.5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50" zoomScaleNormal="150" zoomScalePageLayoutView="150" workbookViewId="0">
      <selection activeCell="F17" sqref="F17"/>
    </sheetView>
  </sheetViews>
  <sheetFormatPr baseColWidth="10" defaultRowHeight="15" x14ac:dyDescent="0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>
      <c r="A1" t="s">
        <v>87</v>
      </c>
      <c r="E1" t="s">
        <v>51</v>
      </c>
    </row>
    <row r="2" spans="1:7">
      <c r="A2" t="s">
        <v>45</v>
      </c>
      <c r="D2" t="s">
        <v>46</v>
      </c>
    </row>
    <row r="3" spans="1:7" ht="12" customHeight="1">
      <c r="A3" s="5"/>
      <c r="B3" s="5"/>
      <c r="C3" s="5"/>
      <c r="D3" s="5"/>
      <c r="E3" s="5"/>
      <c r="F3" s="5"/>
      <c r="G3" s="5"/>
    </row>
    <row r="4" spans="1:7" ht="19" customHeight="1">
      <c r="A4" s="6" t="s">
        <v>43</v>
      </c>
      <c r="B4" s="6"/>
      <c r="C4" s="20"/>
      <c r="D4" s="5"/>
      <c r="E4" s="5"/>
      <c r="F4" s="5"/>
      <c r="G4" s="5"/>
    </row>
    <row r="5" spans="1:7" ht="30">
      <c r="A5" s="5"/>
      <c r="B5" s="6" t="s">
        <v>44</v>
      </c>
      <c r="C5" s="6"/>
      <c r="D5" s="5" t="s">
        <v>47</v>
      </c>
      <c r="E5" s="5" t="s">
        <v>52</v>
      </c>
      <c r="F5" s="5"/>
      <c r="G5" s="5"/>
    </row>
    <row r="6" spans="1:7">
      <c r="A6" s="5"/>
      <c r="B6" s="6" t="s">
        <v>33</v>
      </c>
      <c r="C6" s="6"/>
      <c r="D6" s="5" t="s">
        <v>67</v>
      </c>
      <c r="E6" s="5" t="s">
        <v>52</v>
      </c>
      <c r="F6" s="5"/>
      <c r="G6" s="5"/>
    </row>
    <row r="7" spans="1:7">
      <c r="A7" s="5"/>
      <c r="B7" s="6" t="s">
        <v>48</v>
      </c>
      <c r="C7" s="6"/>
      <c r="D7" s="5" t="s">
        <v>49</v>
      </c>
      <c r="E7" s="5" t="s">
        <v>77</v>
      </c>
      <c r="F7" s="5"/>
      <c r="G7" s="5"/>
    </row>
    <row r="8" spans="1:7" ht="30">
      <c r="A8" s="5"/>
      <c r="B8" s="6" t="s">
        <v>50</v>
      </c>
      <c r="C8" s="6"/>
      <c r="D8" s="5" t="s">
        <v>101</v>
      </c>
      <c r="E8" s="5" t="s">
        <v>52</v>
      </c>
      <c r="F8" s="5"/>
      <c r="G8" s="5"/>
    </row>
    <row r="9" spans="1:7">
      <c r="A9" s="5"/>
      <c r="B9" s="6" t="s">
        <v>53</v>
      </c>
      <c r="C9" s="6"/>
      <c r="D9" s="5"/>
      <c r="E9" s="5"/>
      <c r="F9" s="5"/>
      <c r="G9" s="5"/>
    </row>
    <row r="10" spans="1:7">
      <c r="A10" s="5"/>
      <c r="B10" s="6"/>
      <c r="C10" s="6" t="s">
        <v>54</v>
      </c>
      <c r="D10" s="5"/>
      <c r="E10" s="5" t="s">
        <v>56</v>
      </c>
      <c r="F10" s="5"/>
      <c r="G10" s="5"/>
    </row>
    <row r="11" spans="1:7">
      <c r="A11" s="5"/>
      <c r="B11" s="6"/>
      <c r="C11" s="6" t="s">
        <v>55</v>
      </c>
      <c r="D11" s="5"/>
      <c r="E11" s="5"/>
      <c r="F11" s="5"/>
      <c r="G11" s="5"/>
    </row>
    <row r="12" spans="1:7">
      <c r="A12" s="5"/>
      <c r="B12" s="6"/>
      <c r="C12" s="6" t="s">
        <v>24</v>
      </c>
      <c r="D12" s="5"/>
      <c r="E12" s="5"/>
      <c r="F12" s="5"/>
      <c r="G12" s="5"/>
    </row>
    <row r="13" spans="1:7">
      <c r="A13" s="5"/>
      <c r="B13" s="5"/>
      <c r="C13" s="5" t="s">
        <v>36</v>
      </c>
      <c r="D13" s="5"/>
      <c r="E13" s="5" t="s">
        <v>25</v>
      </c>
      <c r="F13" s="5"/>
      <c r="G13" s="5"/>
    </row>
    <row r="14" spans="1:7" ht="30">
      <c r="A14" s="5"/>
      <c r="B14" s="5"/>
      <c r="C14" s="5" t="s">
        <v>34</v>
      </c>
      <c r="D14" s="5" t="s">
        <v>102</v>
      </c>
      <c r="E14" s="5" t="s">
        <v>52</v>
      </c>
      <c r="F14" s="5"/>
      <c r="G14" s="5"/>
    </row>
    <row r="15" spans="1:7" ht="30">
      <c r="A15" s="5"/>
      <c r="B15" s="6" t="s">
        <v>57</v>
      </c>
      <c r="C15" s="5"/>
      <c r="D15" s="5" t="s">
        <v>126</v>
      </c>
      <c r="E15" s="5" t="s">
        <v>52</v>
      </c>
      <c r="F15" s="5"/>
      <c r="G15" s="5"/>
    </row>
    <row r="16" spans="1:7">
      <c r="A16" s="5"/>
      <c r="B16" s="6" t="s">
        <v>58</v>
      </c>
      <c r="C16" s="6"/>
      <c r="D16" s="5" t="s">
        <v>127</v>
      </c>
      <c r="E16" s="5" t="s">
        <v>52</v>
      </c>
      <c r="F16" s="5"/>
      <c r="G16" s="5"/>
    </row>
    <row r="17" spans="1:7" ht="30">
      <c r="A17" s="5"/>
      <c r="B17" s="6" t="s">
        <v>83</v>
      </c>
      <c r="C17" s="6"/>
      <c r="D17" s="5" t="s">
        <v>137</v>
      </c>
      <c r="E17" s="5" t="s">
        <v>83</v>
      </c>
      <c r="F17" s="5"/>
      <c r="G17" s="5"/>
    </row>
    <row r="18" spans="1:7" ht="45">
      <c r="A18" s="8"/>
      <c r="B18" s="9" t="s">
        <v>35</v>
      </c>
      <c r="C18" s="9"/>
      <c r="D18" s="8" t="s">
        <v>59</v>
      </c>
      <c r="E18" s="8"/>
      <c r="F18" s="5"/>
      <c r="G18" s="5"/>
    </row>
    <row r="19" spans="1:7">
      <c r="A19" s="8"/>
      <c r="B19" s="9" t="s">
        <v>60</v>
      </c>
      <c r="C19" s="9"/>
      <c r="D19" s="8" t="s">
        <v>125</v>
      </c>
      <c r="E19" s="8" t="s">
        <v>52</v>
      </c>
      <c r="F19" s="5"/>
      <c r="G19" s="5"/>
    </row>
    <row r="20" spans="1:7">
      <c r="A20" s="8"/>
      <c r="B20" s="10" t="s">
        <v>27</v>
      </c>
      <c r="C20" s="10"/>
      <c r="D20" s="10"/>
      <c r="E20" s="8"/>
      <c r="F20" s="5"/>
      <c r="G20" s="5"/>
    </row>
    <row r="21" spans="1:7">
      <c r="A21" s="8"/>
      <c r="B21" s="10"/>
      <c r="C21" s="10" t="s">
        <v>28</v>
      </c>
      <c r="D21" s="7" t="s">
        <v>119</v>
      </c>
      <c r="E21" s="8" t="s">
        <v>56</v>
      </c>
      <c r="F21" s="5"/>
      <c r="G21" s="5"/>
    </row>
    <row r="22" spans="1:7">
      <c r="A22" s="8"/>
      <c r="B22" s="10"/>
      <c r="C22" s="10" t="s">
        <v>29</v>
      </c>
      <c r="D22" s="7" t="s">
        <v>119</v>
      </c>
      <c r="E22" s="8" t="s">
        <v>52</v>
      </c>
      <c r="F22" s="5"/>
      <c r="G22" s="5"/>
    </row>
    <row r="23" spans="1:7">
      <c r="A23" s="8"/>
      <c r="B23" s="10"/>
      <c r="C23" s="10" t="s">
        <v>30</v>
      </c>
      <c r="D23" s="7" t="s">
        <v>91</v>
      </c>
      <c r="E23" s="8" t="s">
        <v>56</v>
      </c>
      <c r="F23" s="5"/>
      <c r="G23" s="5"/>
    </row>
    <row r="24" spans="1:7" ht="45">
      <c r="A24" s="8"/>
      <c r="B24" s="10"/>
      <c r="C24" s="10" t="s">
        <v>31</v>
      </c>
      <c r="D24" s="17" t="s">
        <v>120</v>
      </c>
      <c r="E24" s="8" t="s">
        <v>52</v>
      </c>
      <c r="F24" s="5"/>
      <c r="G24" s="5"/>
    </row>
    <row r="25" spans="1:7">
      <c r="A25" s="8"/>
      <c r="B25" s="10"/>
      <c r="C25" s="10" t="s">
        <v>32</v>
      </c>
      <c r="D25" s="11" t="s">
        <v>121</v>
      </c>
      <c r="E25" s="8" t="s">
        <v>52</v>
      </c>
      <c r="F25" s="5"/>
      <c r="G25" s="5"/>
    </row>
    <row r="26" spans="1:7">
      <c r="A26" s="8"/>
      <c r="B26" s="9" t="s">
        <v>61</v>
      </c>
      <c r="C26" s="9"/>
      <c r="D26" s="12" t="s">
        <v>63</v>
      </c>
      <c r="E26" s="8" t="s">
        <v>52</v>
      </c>
      <c r="F26" s="5"/>
      <c r="G26" s="5"/>
    </row>
    <row r="27" spans="1:7" ht="30">
      <c r="A27" s="5"/>
      <c r="B27" s="6" t="s">
        <v>62</v>
      </c>
      <c r="C27" s="6"/>
      <c r="D27" s="13" t="s">
        <v>122</v>
      </c>
      <c r="E27" s="5" t="s">
        <v>56</v>
      </c>
      <c r="F27" s="5"/>
      <c r="G27" s="5"/>
    </row>
    <row r="28" spans="1:7">
      <c r="A28" s="5"/>
      <c r="B28" s="6" t="s">
        <v>15</v>
      </c>
      <c r="C28" s="6"/>
      <c r="D28" s="5" t="s">
        <v>123</v>
      </c>
      <c r="E28" s="5" t="s">
        <v>56</v>
      </c>
      <c r="F28" s="5"/>
      <c r="G28" s="5"/>
    </row>
    <row r="29" spans="1:7">
      <c r="A29" s="5"/>
      <c r="B29" s="6" t="s">
        <v>94</v>
      </c>
      <c r="C29" s="6"/>
      <c r="D29" s="5" t="s">
        <v>85</v>
      </c>
      <c r="E29" s="5" t="s">
        <v>52</v>
      </c>
      <c r="F29" s="5"/>
      <c r="G29" s="5"/>
    </row>
    <row r="30" spans="1:7">
      <c r="A30" s="5"/>
      <c r="B30" s="6" t="s">
        <v>68</v>
      </c>
      <c r="C30" s="6"/>
      <c r="D30" s="5" t="s">
        <v>92</v>
      </c>
      <c r="E30" s="5" t="s">
        <v>52</v>
      </c>
      <c r="F30" s="5"/>
      <c r="G30" s="5"/>
    </row>
    <row r="31" spans="1:7">
      <c r="A31" s="5"/>
      <c r="B31" s="6" t="s">
        <v>69</v>
      </c>
      <c r="C31" s="5"/>
      <c r="D31" s="5"/>
      <c r="E31" s="5"/>
      <c r="F31" s="5"/>
      <c r="G31" s="5"/>
    </row>
    <row r="32" spans="1:7">
      <c r="A32" s="5"/>
      <c r="B32" s="5"/>
      <c r="C32" s="5" t="s">
        <v>70</v>
      </c>
      <c r="D32" s="5" t="s">
        <v>71</v>
      </c>
      <c r="E32" s="5" t="s">
        <v>56</v>
      </c>
      <c r="F32" s="5"/>
      <c r="G32" s="5"/>
    </row>
    <row r="33" spans="1:7" ht="30">
      <c r="A33" s="5"/>
      <c r="B33" s="5"/>
      <c r="C33" s="5" t="s">
        <v>72</v>
      </c>
      <c r="D33" s="5" t="s">
        <v>73</v>
      </c>
      <c r="E33" s="5" t="s">
        <v>74</v>
      </c>
      <c r="F33" s="5"/>
      <c r="G33" s="5"/>
    </row>
    <row r="34" spans="1:7">
      <c r="C34" t="s">
        <v>37</v>
      </c>
      <c r="D34" s="5" t="s">
        <v>124</v>
      </c>
      <c r="E34" s="5"/>
    </row>
    <row r="35" spans="1:7">
      <c r="B35" s="6" t="s">
        <v>64</v>
      </c>
      <c r="C35" s="6"/>
      <c r="D35" s="5" t="s">
        <v>75</v>
      </c>
      <c r="E35" s="5" t="s">
        <v>56</v>
      </c>
    </row>
    <row r="36" spans="1:7">
      <c r="B36" t="s">
        <v>20</v>
      </c>
    </row>
    <row r="37" spans="1:7">
      <c r="C37" t="s">
        <v>39</v>
      </c>
      <c r="D37" s="5" t="s">
        <v>104</v>
      </c>
      <c r="E37" s="5" t="s">
        <v>52</v>
      </c>
    </row>
    <row r="38" spans="1:7">
      <c r="C38" t="s">
        <v>76</v>
      </c>
      <c r="D38" s="5" t="s">
        <v>103</v>
      </c>
      <c r="E38" s="5" t="s">
        <v>52</v>
      </c>
    </row>
  </sheetData>
  <phoneticPr fontId="1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zoomScale="150" zoomScaleNormal="150" zoomScalePageLayoutView="150" workbookViewId="0">
      <selection activeCell="D22" sqref="D22"/>
    </sheetView>
  </sheetViews>
  <sheetFormatPr baseColWidth="10" defaultRowHeight="15" x14ac:dyDescent="0"/>
  <cols>
    <col min="2" max="2" width="14.83203125" customWidth="1"/>
    <col min="3" max="5" width="17.6640625" customWidth="1"/>
    <col min="6" max="6" width="18.1640625" customWidth="1"/>
    <col min="7" max="7" width="15.1640625" bestFit="1" customWidth="1"/>
  </cols>
  <sheetData>
    <row r="3" spans="1:7">
      <c r="A3" t="s">
        <v>110</v>
      </c>
    </row>
    <row r="5" spans="1:7" ht="32" customHeight="1">
      <c r="A5" s="3"/>
      <c r="B5" s="46" t="s">
        <v>88</v>
      </c>
      <c r="C5" s="45" t="s">
        <v>116</v>
      </c>
      <c r="D5" s="46" t="s">
        <v>111</v>
      </c>
      <c r="E5" s="46" t="s">
        <v>112</v>
      </c>
      <c r="F5" s="46" t="s">
        <v>105</v>
      </c>
      <c r="G5" s="15"/>
    </row>
    <row r="6" spans="1:7">
      <c r="A6" s="3" t="s">
        <v>28</v>
      </c>
      <c r="B6" s="1">
        <v>101482.61</v>
      </c>
      <c r="C6" s="1">
        <v>86392</v>
      </c>
      <c r="D6" s="1">
        <v>103669.3</v>
      </c>
      <c r="E6" s="1">
        <f>SUM(D6*0.05)/12*10</f>
        <v>4319.5541666666668</v>
      </c>
      <c r="F6" s="1">
        <f>SUM(D6+E6)</f>
        <v>107988.85416666667</v>
      </c>
      <c r="G6" s="16"/>
    </row>
    <row r="7" spans="1:7">
      <c r="A7" s="3" t="s">
        <v>29</v>
      </c>
      <c r="B7" s="1">
        <v>53140.88</v>
      </c>
      <c r="C7" s="1">
        <v>48022.3</v>
      </c>
      <c r="D7" s="1">
        <v>61476</v>
      </c>
      <c r="E7" s="1">
        <f>SUM(D7*0.05)/12*7</f>
        <v>1793.0500000000002</v>
      </c>
      <c r="F7" s="1">
        <f>SUM(D7+E7)</f>
        <v>63269.05</v>
      </c>
      <c r="G7" s="16"/>
    </row>
    <row r="8" spans="1:7">
      <c r="A8" s="3" t="s">
        <v>118</v>
      </c>
      <c r="B8" s="1">
        <v>1140</v>
      </c>
      <c r="C8" s="1">
        <v>1200</v>
      </c>
      <c r="D8" s="1">
        <v>1440</v>
      </c>
      <c r="E8" s="1"/>
      <c r="F8" s="1">
        <f>95*12+300</f>
        <v>1440</v>
      </c>
    </row>
    <row r="9" spans="1:7">
      <c r="A9" s="3" t="s">
        <v>31</v>
      </c>
      <c r="B9" s="1">
        <v>22812.3</v>
      </c>
      <c r="C9" s="1">
        <v>18351.919999999998</v>
      </c>
      <c r="D9" s="1"/>
      <c r="E9" s="1"/>
      <c r="F9" s="1">
        <f>D22</f>
        <v>28613.607375</v>
      </c>
      <c r="G9" s="16"/>
    </row>
    <row r="10" spans="1:7">
      <c r="A10" s="3" t="s">
        <v>32</v>
      </c>
      <c r="B10" s="1">
        <v>17136</v>
      </c>
      <c r="C10" s="1">
        <v>11589.13</v>
      </c>
      <c r="D10" s="1">
        <f>SUM(D6:D7)*0.1</f>
        <v>16514.53</v>
      </c>
      <c r="E10" s="1">
        <f>SUM(E6:E7)*0.1</f>
        <v>611.26041666666674</v>
      </c>
      <c r="F10" s="16">
        <f>SUM(D10+E10)</f>
        <v>17125.790416666667</v>
      </c>
    </row>
    <row r="11" spans="1:7">
      <c r="A11" s="3"/>
      <c r="B11" s="1">
        <f t="shared" ref="B11:C11" si="0">SUM(B6:B10)</f>
        <v>195711.78999999998</v>
      </c>
      <c r="C11" s="1">
        <f t="shared" si="0"/>
        <v>165555.34999999998</v>
      </c>
      <c r="D11" s="1"/>
      <c r="E11" s="1"/>
      <c r="F11" s="1">
        <f>SUM(F6:F10)</f>
        <v>218437.30195833332</v>
      </c>
      <c r="G11" s="16"/>
    </row>
    <row r="13" spans="1:7">
      <c r="A13" s="10" t="s">
        <v>114</v>
      </c>
      <c r="C13" t="s">
        <v>96</v>
      </c>
      <c r="D13" t="s">
        <v>99</v>
      </c>
    </row>
    <row r="14" spans="1:7">
      <c r="B14" t="s">
        <v>106</v>
      </c>
      <c r="C14">
        <f>(848*12)</f>
        <v>10176</v>
      </c>
      <c r="D14">
        <f>(C14*1.05)</f>
        <v>10684.800000000001</v>
      </c>
    </row>
    <row r="15" spans="1:7">
      <c r="B15" t="s">
        <v>107</v>
      </c>
      <c r="C15">
        <f>(91.46*12)</f>
        <v>1097.52</v>
      </c>
      <c r="D15">
        <f>(C15*1.05)</f>
        <v>1152.396</v>
      </c>
    </row>
    <row r="16" spans="1:7">
      <c r="B16" t="s">
        <v>108</v>
      </c>
      <c r="C16">
        <f>(113.6*12)</f>
        <v>1363.1999999999998</v>
      </c>
      <c r="D16">
        <f>C16</f>
        <v>1363.1999999999998</v>
      </c>
    </row>
    <row r="17" spans="1:7">
      <c r="C17">
        <f>SUM(C14+C15+C16)</f>
        <v>12636.720000000001</v>
      </c>
      <c r="D17">
        <f>SUM(D14:D16)</f>
        <v>13200.396000000001</v>
      </c>
    </row>
    <row r="18" spans="1:7">
      <c r="A18" t="s">
        <v>109</v>
      </c>
      <c r="G18" s="14"/>
    </row>
    <row r="19" spans="1:7">
      <c r="B19" t="s">
        <v>110</v>
      </c>
      <c r="C19" s="14">
        <f>SUM(B6+B7)*0.09</f>
        <v>13916.114099999999</v>
      </c>
      <c r="D19" s="14">
        <f>SUM(F6+F7)*0.09</f>
        <v>15413.211375000001</v>
      </c>
      <c r="G19" s="14"/>
    </row>
    <row r="20" spans="1:7">
      <c r="B20" t="s">
        <v>117</v>
      </c>
      <c r="C20">
        <v>1440</v>
      </c>
      <c r="D20">
        <v>1440</v>
      </c>
    </row>
    <row r="22" spans="1:7">
      <c r="A22" t="s">
        <v>115</v>
      </c>
      <c r="C22" s="14">
        <f>SUM(C17+C19)</f>
        <v>26552.8341</v>
      </c>
      <c r="D22" s="14">
        <f>SUM(D17+D19)</f>
        <v>28613.607375</v>
      </c>
    </row>
  </sheetData>
  <phoneticPr fontId="11" type="noConversion"/>
  <pageMargins left="0.75" right="0.75" top="1" bottom="1" header="0.5" footer="0.5"/>
  <pageSetup scale="86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18 v 19</vt:lpstr>
      <vt:lpstr>Budget by Class</vt:lpstr>
      <vt:lpstr>Line Items</vt:lpstr>
      <vt:lpstr>Personnel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2018-04-10T18:20:26Z</cp:lastPrinted>
  <dcterms:created xsi:type="dcterms:W3CDTF">2016-03-23T21:43:01Z</dcterms:created>
  <dcterms:modified xsi:type="dcterms:W3CDTF">2018-04-16T16:56:50Z</dcterms:modified>
</cp:coreProperties>
</file>