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060" tabRatio="500"/>
  </bookViews>
  <sheets>
    <sheet name="16 v 17" sheetId="1" r:id="rId1"/>
    <sheet name="Budget by Class" sheetId="4" r:id="rId2"/>
    <sheet name="Line Items" sheetId="2" r:id="rId3"/>
    <sheet name="Personnel" sheetId="3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0" i="1" l="1"/>
  <c r="H48" i="1"/>
  <c r="F31" i="1"/>
  <c r="F44" i="1"/>
  <c r="F54" i="1"/>
  <c r="F59" i="1"/>
  <c r="I60" i="4"/>
  <c r="I59" i="4"/>
  <c r="I57" i="4"/>
  <c r="I55" i="4"/>
  <c r="I54" i="4"/>
  <c r="I53" i="4"/>
  <c r="I52" i="4"/>
  <c r="I51" i="4"/>
  <c r="I50" i="4"/>
  <c r="I49" i="4"/>
  <c r="I48" i="4"/>
  <c r="I46" i="4"/>
  <c r="I45" i="4"/>
  <c r="I44" i="4"/>
  <c r="I43" i="4"/>
  <c r="I42" i="4"/>
  <c r="I41" i="4"/>
  <c r="I40" i="4"/>
  <c r="I39" i="4"/>
  <c r="I38" i="4"/>
  <c r="I36" i="4"/>
  <c r="I35" i="4"/>
  <c r="I34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37" i="4"/>
  <c r="I47" i="4"/>
  <c r="H47" i="4"/>
  <c r="G47" i="4"/>
  <c r="F47" i="4"/>
  <c r="I61" i="4"/>
  <c r="H61" i="4"/>
  <c r="G61" i="4"/>
  <c r="F61" i="4"/>
  <c r="I56" i="4"/>
  <c r="H56" i="4"/>
  <c r="G56" i="4"/>
  <c r="F56" i="4"/>
  <c r="E56" i="4"/>
  <c r="I33" i="4"/>
  <c r="H33" i="4"/>
  <c r="G33" i="4"/>
  <c r="F33" i="4"/>
  <c r="I62" i="4"/>
  <c r="H62" i="4"/>
  <c r="G62" i="4"/>
  <c r="F62" i="4"/>
  <c r="E62" i="4"/>
  <c r="H14" i="4"/>
  <c r="G31" i="1"/>
  <c r="G59" i="1"/>
  <c r="G44" i="1"/>
  <c r="G54" i="1"/>
  <c r="G60" i="1"/>
  <c r="G15" i="1"/>
  <c r="G62" i="1"/>
  <c r="E31" i="1"/>
  <c r="E44" i="1"/>
  <c r="E54" i="1"/>
  <c r="E59" i="1"/>
  <c r="E60" i="1"/>
  <c r="H60" i="1"/>
  <c r="H59" i="1"/>
  <c r="H58" i="1"/>
  <c r="H57" i="1"/>
  <c r="H55" i="1"/>
  <c r="H54" i="1"/>
  <c r="H53" i="1"/>
  <c r="H52" i="1"/>
  <c r="H51" i="1"/>
  <c r="H49" i="1"/>
  <c r="H47" i="1"/>
  <c r="H46" i="1"/>
  <c r="H44" i="1"/>
  <c r="H43" i="1"/>
  <c r="H42" i="1"/>
  <c r="H41" i="1"/>
  <c r="H39" i="1"/>
  <c r="H38" i="1"/>
  <c r="H36" i="1"/>
  <c r="H33" i="1"/>
  <c r="H32" i="1"/>
  <c r="H31" i="1"/>
  <c r="H30" i="1"/>
  <c r="H29" i="1"/>
  <c r="H28" i="1"/>
  <c r="H27" i="1"/>
  <c r="H25" i="1"/>
  <c r="H23" i="1"/>
  <c r="E22" i="1"/>
  <c r="H22" i="1"/>
  <c r="H21" i="1"/>
  <c r="H20" i="1"/>
  <c r="E15" i="1"/>
  <c r="H15" i="1"/>
  <c r="H14" i="1"/>
  <c r="H12" i="1"/>
  <c r="H11" i="1"/>
  <c r="H10" i="1"/>
  <c r="H6" i="1"/>
  <c r="H5" i="1"/>
  <c r="H8" i="1"/>
  <c r="D7" i="3"/>
  <c r="D6" i="3"/>
  <c r="F14" i="4"/>
  <c r="G14" i="4"/>
  <c r="I14" i="4"/>
  <c r="I13" i="4"/>
  <c r="I12" i="4"/>
  <c r="I11" i="4"/>
  <c r="I10" i="4"/>
  <c r="I9" i="4"/>
  <c r="I8" i="4"/>
  <c r="I7" i="4"/>
  <c r="I6" i="4"/>
  <c r="I5" i="4"/>
  <c r="H10" i="3"/>
  <c r="H9" i="3"/>
  <c r="E7" i="3"/>
  <c r="F7" i="3"/>
  <c r="H7" i="3"/>
  <c r="F10" i="3"/>
  <c r="F9" i="3"/>
  <c r="F8" i="3"/>
  <c r="E6" i="3"/>
  <c r="F6" i="3"/>
  <c r="E9" i="3"/>
  <c r="E10" i="3"/>
  <c r="E11" i="3"/>
  <c r="D11" i="3"/>
  <c r="C11" i="3"/>
  <c r="H6" i="3"/>
  <c r="F11" i="3"/>
  <c r="E33" i="4"/>
  <c r="E47" i="4"/>
  <c r="E61" i="4"/>
  <c r="E52" i="4"/>
  <c r="E21" i="4"/>
  <c r="E14" i="4"/>
  <c r="G11" i="3"/>
  <c r="B11" i="3"/>
  <c r="H8" i="3"/>
  <c r="F15" i="1"/>
  <c r="E56" i="1"/>
  <c r="E50" i="1"/>
  <c r="H11" i="3"/>
  <c r="H19" i="3"/>
  <c r="I19" i="3"/>
  <c r="H18" i="3"/>
  <c r="I18" i="3"/>
  <c r="I20" i="3"/>
</calcChain>
</file>

<file path=xl/sharedStrings.xml><?xml version="1.0" encoding="utf-8"?>
<sst xmlns="http://schemas.openxmlformats.org/spreadsheetml/2006/main" count="229" uniqueCount="143">
  <si>
    <t>Income</t>
  </si>
  <si>
    <t>County Dues</t>
  </si>
  <si>
    <t>OHA meeting/pd every other yr due $8500 12-13</t>
    <phoneticPr fontId="0" type="noConversion"/>
  </si>
  <si>
    <t>CLEHS Dues</t>
  </si>
  <si>
    <t>NACCHO/ SACCHO Incentive</t>
    <phoneticPr fontId="0" type="noConversion"/>
  </si>
  <si>
    <t>Reserves</t>
  </si>
  <si>
    <t>PH Modernization Grant</t>
  </si>
  <si>
    <t>Total Income</t>
  </si>
  <si>
    <t>Expenses</t>
  </si>
  <si>
    <t>AOC</t>
    <phoneticPr fontId="0" type="noConversion"/>
  </si>
  <si>
    <t>Bookkeeper</t>
    <phoneticPr fontId="0" type="noConversion"/>
  </si>
  <si>
    <t>CLEHS</t>
    <phoneticPr fontId="0" type="noConversion"/>
  </si>
  <si>
    <t>Corporation Fee</t>
    <phoneticPr fontId="0" type="noConversion"/>
  </si>
  <si>
    <t>Financial Filing</t>
    <phoneticPr fontId="0" type="noConversion"/>
  </si>
  <si>
    <t>Legislative</t>
    <phoneticPr fontId="0" type="noConversion"/>
  </si>
  <si>
    <t>Meetings</t>
    <phoneticPr fontId="0" type="noConversion"/>
  </si>
  <si>
    <t>Postage and Delivery</t>
    <phoneticPr fontId="0" type="noConversion"/>
  </si>
  <si>
    <t>Printing</t>
    <phoneticPr fontId="0" type="noConversion"/>
  </si>
  <si>
    <t>Rent</t>
  </si>
  <si>
    <t>Supplies</t>
    <phoneticPr fontId="0" type="noConversion"/>
  </si>
  <si>
    <t>Travel Expenses</t>
    <phoneticPr fontId="0" type="noConversion"/>
  </si>
  <si>
    <t>SACCHO</t>
    <phoneticPr fontId="0" type="noConversion"/>
  </si>
  <si>
    <t>State Travel</t>
    <phoneticPr fontId="0" type="noConversion"/>
  </si>
  <si>
    <t>Workforce Development</t>
  </si>
  <si>
    <t>Total Expenses</t>
  </si>
  <si>
    <r>
      <rPr>
        <sz val="12"/>
        <color theme="1"/>
        <rFont val="Calibri"/>
        <family val="2"/>
        <scheme val="minor"/>
      </rPr>
      <t>Contracted Services</t>
    </r>
    <r>
      <rPr>
        <sz val="12"/>
        <color theme="1"/>
        <rFont val="Calibri"/>
        <family val="2"/>
        <scheme val="minor"/>
      </rPr>
      <t xml:space="preserve"> </t>
    </r>
  </si>
  <si>
    <t xml:space="preserve">Cell Phone </t>
  </si>
  <si>
    <t>Communications</t>
  </si>
  <si>
    <t>Facilitators</t>
  </si>
  <si>
    <t>Mentorship</t>
  </si>
  <si>
    <t>RWJ Foundation Grant</t>
  </si>
  <si>
    <t>Personnel</t>
  </si>
  <si>
    <t>Executive Director</t>
  </si>
  <si>
    <t>Program Manager</t>
  </si>
  <si>
    <t>Admin Fee</t>
  </si>
  <si>
    <t>Benefits</t>
  </si>
  <si>
    <t xml:space="preserve">Payroll Taxes </t>
  </si>
  <si>
    <t>Business Insurance</t>
  </si>
  <si>
    <t>Web Development</t>
  </si>
  <si>
    <t>Legislative</t>
  </si>
  <si>
    <t>Trainers</t>
  </si>
  <si>
    <t>Member Travel</t>
  </si>
  <si>
    <t>Contractors</t>
  </si>
  <si>
    <t>Retreat</t>
  </si>
  <si>
    <t>Conference Sponsorships</t>
  </si>
  <si>
    <t>Contracted Subtotal</t>
  </si>
  <si>
    <t>Personnel Subtotal</t>
  </si>
  <si>
    <t>Expense Line items</t>
  </si>
  <si>
    <t>Bookkepper</t>
  </si>
  <si>
    <t>Line Item</t>
  </si>
  <si>
    <t>Explanation</t>
  </si>
  <si>
    <t>Non-profit accounting support CLHO budget and grant reporting</t>
  </si>
  <si>
    <t>CLEHS</t>
  </si>
  <si>
    <t>Any regular expenses for the CLEHS caucus</t>
  </si>
  <si>
    <t>Cell Phone</t>
  </si>
  <si>
    <t>CLHO Employees use their cell phones as work phones and are reimbursed $75 per month</t>
  </si>
  <si>
    <t>Programmatic Areas</t>
  </si>
  <si>
    <t>Operating</t>
  </si>
  <si>
    <t>Contracted Services</t>
  </si>
  <si>
    <t>Facilitator</t>
  </si>
  <si>
    <t>$10,000 for retreat</t>
  </si>
  <si>
    <t>Contractor</t>
  </si>
  <si>
    <t>RWJF Grant</t>
  </si>
  <si>
    <t xml:space="preserve">Operating </t>
  </si>
  <si>
    <t>$1,100 Support for Mentorship Webinars</t>
  </si>
  <si>
    <t>Corporation Fee</t>
  </si>
  <si>
    <t>$50 to SOS</t>
  </si>
  <si>
    <t>Financial Filing</t>
  </si>
  <si>
    <t>now incorporated as a programmatic expense throughout the budget (look at programmatic areas to see where)</t>
  </si>
  <si>
    <t>Meetings</t>
  </si>
  <si>
    <t>Operating/ RWJF</t>
  </si>
  <si>
    <t>Operating/  RWJF</t>
  </si>
  <si>
    <t>Postage &amp; Delivery</t>
  </si>
  <si>
    <t>Printing</t>
  </si>
  <si>
    <t>$50 for postage</t>
  </si>
  <si>
    <t>Utilities</t>
  </si>
  <si>
    <t>PH Modernization</t>
  </si>
  <si>
    <t>Program Approved Carry-Over</t>
  </si>
  <si>
    <t>Interest</t>
  </si>
  <si>
    <t>Grants to County (CHR)</t>
  </si>
  <si>
    <t>PH Modernization Grant Carry-Over</t>
  </si>
  <si>
    <t>2016-17 TOTAL</t>
  </si>
  <si>
    <t>$22365 for benefits with slight increases due to salary changes)</t>
  </si>
  <si>
    <t>General Liability insurance</t>
  </si>
  <si>
    <t>Supplies</t>
  </si>
  <si>
    <t>Travel Expenses</t>
  </si>
  <si>
    <t>SACCHO</t>
  </si>
  <si>
    <t>National travel to conferences for CLHO staff</t>
  </si>
  <si>
    <t>State Travel</t>
  </si>
  <si>
    <t xml:space="preserve">Travel to LHDs, Legislative trips, visits </t>
  </si>
  <si>
    <t>Operating/ Legislative</t>
  </si>
  <si>
    <t>Lights, internet for office</t>
  </si>
  <si>
    <t>Conference Sponsorship</t>
  </si>
  <si>
    <t>Planning to invite more folks this year so an increased budget</t>
  </si>
  <si>
    <t>Operating/ PH Modernization</t>
  </si>
  <si>
    <t>CLHO Sponsorship of OPHA</t>
  </si>
  <si>
    <t>cLEHS</t>
  </si>
  <si>
    <t>RWJF Taxes/Benefits Split</t>
  </si>
  <si>
    <t>Indirect Costs</t>
  </si>
  <si>
    <t>2017-18 Proposed</t>
  </si>
  <si>
    <t>Travel Subtotal</t>
  </si>
  <si>
    <t>Workforce Subtotal</t>
  </si>
  <si>
    <t>Travel Sub</t>
  </si>
  <si>
    <t>Workforce Sub</t>
  </si>
  <si>
    <t>HO Caucus</t>
  </si>
  <si>
    <t xml:space="preserve">HO - CME </t>
  </si>
  <si>
    <t>GoToMeeting</t>
  </si>
  <si>
    <t>National Travel</t>
  </si>
  <si>
    <t>2017-18 CLHO Budget Explained</t>
  </si>
  <si>
    <t>Annual Contract of $600 for CLHO website</t>
  </si>
  <si>
    <t>$2000 to CPA for 990 tax form</t>
  </si>
  <si>
    <t xml:space="preserve">2017-18 RWJF </t>
  </si>
  <si>
    <t>2017-18 Total</t>
  </si>
  <si>
    <t>2016-17 Actual Adj</t>
  </si>
  <si>
    <t>2016-17 Budgeted</t>
  </si>
  <si>
    <t>2016-17 Est. Actuals</t>
  </si>
  <si>
    <t>2017-18CLHO Operating</t>
  </si>
  <si>
    <t>Proposed 2017-18 Budget</t>
  </si>
  <si>
    <t>2% change (est COLA)</t>
  </si>
  <si>
    <t>Intern/ Fellow Stipend</t>
  </si>
  <si>
    <t>* New Line Item</t>
  </si>
  <si>
    <t>Difference b/w income &amp; expense</t>
  </si>
  <si>
    <t>2017-18 CLHO Operating</t>
  </si>
  <si>
    <t>Intern</t>
  </si>
  <si>
    <t>2017-18 CLEHS</t>
  </si>
  <si>
    <t xml:space="preserve">2017-18 RWJF Approved </t>
  </si>
  <si>
    <t>$44640 for RWJF Grant</t>
  </si>
  <si>
    <t>$5999 for RWJF Grant final products production</t>
  </si>
  <si>
    <t>$1500 coffee/ meals at meetings / conferences</t>
  </si>
  <si>
    <t>$99,000 salary for ED w/ 2% est increases for COLA</t>
  </si>
  <si>
    <t>$52,000 salary for ED w/ up to 2% est increase COLA</t>
  </si>
  <si>
    <t>$1440 for Paychex to run payroll</t>
  </si>
  <si>
    <t xml:space="preserve">$500 for the printing of materials such as business cards, materials for meetings etc. </t>
  </si>
  <si>
    <t>$742.05 per month with an expected 2% rental increase</t>
  </si>
  <si>
    <t>office supplies</t>
  </si>
  <si>
    <t>RWJF</t>
  </si>
  <si>
    <t>Travel line-item that supports travel of the RWJF grant</t>
  </si>
  <si>
    <t>*5/12/17 Year to Date Expenses</t>
  </si>
  <si>
    <t>County Health Rankings</t>
  </si>
  <si>
    <t>Subscription Services</t>
  </si>
  <si>
    <t>GoToMeeting - one account</t>
  </si>
  <si>
    <t>16-17 to 17-18         % Change</t>
  </si>
  <si>
    <t>2016-17                  YTD*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</si>
</sst>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_-[$$-409]* #,##0.00_ ;_-[$$-409]* \-#,##0.00\ ;_-[$$-409]* &quot;-&quot;??_ ;_-@_ "/>
    <numFmt numFmtId="165" formatCode="&quot;$&quot;#,##0;[Red]&quot;$&quot;#,##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Verdana"/>
    </font>
    <font>
      <sz val="10"/>
      <name val="Verdana"/>
    </font>
    <font>
      <b/>
      <sz val="10"/>
      <name val="Verdana"/>
    </font>
    <font>
      <sz val="10"/>
      <color indexed="10"/>
      <name val="Verdana"/>
    </font>
    <font>
      <sz val="14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44" fontId="0" fillId="0" borderId="1" xfId="1" applyFont="1" applyFill="1" applyBorder="1"/>
    <xf numFmtId="0" fontId="0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7" fillId="0" borderId="1" xfId="0" applyFont="1" applyFill="1" applyBorder="1"/>
    <xf numFmtId="164" fontId="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4" fillId="0" borderId="0" xfId="0" applyFont="1" applyFill="1" applyBorder="1"/>
    <xf numFmtId="6" fontId="0" fillId="0" borderId="0" xfId="0" applyNumberFormat="1" applyBorder="1"/>
    <xf numFmtId="6" fontId="0" fillId="0" borderId="0" xfId="0" applyNumberFormat="1" applyBorder="1" applyAlignment="1">
      <alignment wrapText="1"/>
    </xf>
    <xf numFmtId="6" fontId="0" fillId="0" borderId="0" xfId="0" applyNumberFormat="1" applyAlignment="1">
      <alignment wrapText="1"/>
    </xf>
    <xf numFmtId="44" fontId="0" fillId="0" borderId="0" xfId="0" applyNumberFormat="1"/>
    <xf numFmtId="9" fontId="0" fillId="0" borderId="0" xfId="0" applyNumberFormat="1"/>
    <xf numFmtId="164" fontId="0" fillId="0" borderId="0" xfId="0" applyNumberFormat="1"/>
    <xf numFmtId="44" fontId="0" fillId="0" borderId="1" xfId="1" applyFont="1" applyFill="1" applyBorder="1" applyAlignment="1">
      <alignment wrapText="1"/>
    </xf>
    <xf numFmtId="6" fontId="0" fillId="0" borderId="0" xfId="0" applyNumberForma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wrapText="1"/>
    </xf>
    <xf numFmtId="44" fontId="4" fillId="0" borderId="1" xfId="1" applyFont="1" applyFill="1" applyBorder="1"/>
    <xf numFmtId="0" fontId="6" fillId="0" borderId="1" xfId="0" applyFont="1" applyFill="1" applyBorder="1"/>
    <xf numFmtId="0" fontId="0" fillId="0" borderId="0" xfId="0" applyFill="1"/>
    <xf numFmtId="6" fontId="4" fillId="0" borderId="1" xfId="1" applyNumberFormat="1" applyFont="1" applyFill="1" applyBorder="1"/>
    <xf numFmtId="0" fontId="0" fillId="0" borderId="0" xfId="0" applyAlignment="1">
      <alignment horizontal="center"/>
    </xf>
    <xf numFmtId="0" fontId="3" fillId="0" borderId="2" xfId="0" applyFont="1" applyFill="1" applyBorder="1"/>
    <xf numFmtId="0" fontId="4" fillId="0" borderId="3" xfId="0" applyFont="1" applyFill="1" applyBorder="1" applyAlignment="1">
      <alignment wrapText="1"/>
    </xf>
    <xf numFmtId="164" fontId="5" fillId="0" borderId="3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/>
    <xf numFmtId="0" fontId="4" fillId="0" borderId="5" xfId="0" applyFont="1" applyFill="1" applyBorder="1"/>
    <xf numFmtId="0" fontId="4" fillId="0" borderId="6" xfId="0" applyFont="1" applyFill="1" applyBorder="1"/>
    <xf numFmtId="0" fontId="6" fillId="0" borderId="6" xfId="0" applyFont="1" applyFill="1" applyBorder="1"/>
    <xf numFmtId="0" fontId="0" fillId="0" borderId="6" xfId="0" applyFont="1" applyFill="1" applyBorder="1"/>
    <xf numFmtId="0" fontId="3" fillId="0" borderId="5" xfId="0" applyFont="1" applyFill="1" applyBorder="1"/>
    <xf numFmtId="0" fontId="0" fillId="0" borderId="6" xfId="0" applyFill="1" applyBorder="1"/>
    <xf numFmtId="0" fontId="10" fillId="0" borderId="6" xfId="0" applyFont="1" applyFill="1" applyBorder="1"/>
    <xf numFmtId="0" fontId="7" fillId="0" borderId="8" xfId="0" applyFont="1" applyFill="1" applyBorder="1"/>
    <xf numFmtId="0" fontId="4" fillId="0" borderId="9" xfId="0" applyFont="1" applyFill="1" applyBorder="1"/>
    <xf numFmtId="165" fontId="0" fillId="0" borderId="6" xfId="0" applyNumberFormat="1" applyFont="1" applyFill="1" applyBorder="1" applyAlignment="1">
      <alignment horizontal="center" wrapText="1"/>
    </xf>
    <xf numFmtId="165" fontId="0" fillId="0" borderId="6" xfId="0" applyNumberFormat="1" applyBorder="1"/>
    <xf numFmtId="165" fontId="0" fillId="0" borderId="7" xfId="0" applyNumberFormat="1" applyBorder="1"/>
    <xf numFmtId="165" fontId="0" fillId="0" borderId="6" xfId="0" applyNumberFormat="1" applyFill="1" applyBorder="1"/>
    <xf numFmtId="165" fontId="0" fillId="0" borderId="6" xfId="1" applyNumberFormat="1" applyFont="1" applyFill="1" applyBorder="1"/>
    <xf numFmtId="165" fontId="0" fillId="0" borderId="9" xfId="0" applyNumberFormat="1" applyFont="1" applyFill="1" applyBorder="1" applyAlignment="1">
      <alignment horizontal="center" wrapText="1"/>
    </xf>
    <xf numFmtId="44" fontId="0" fillId="0" borderId="6" xfId="1" applyFont="1" applyFill="1" applyBorder="1"/>
    <xf numFmtId="44" fontId="10" fillId="0" borderId="6" xfId="0" applyNumberFormat="1" applyFont="1" applyFill="1" applyBorder="1"/>
    <xf numFmtId="44" fontId="10" fillId="0" borderId="6" xfId="0" applyNumberFormat="1" applyFont="1" applyBorder="1"/>
    <xf numFmtId="44" fontId="10" fillId="0" borderId="10" xfId="0" applyNumberFormat="1" applyFont="1" applyBorder="1"/>
    <xf numFmtId="0" fontId="3" fillId="0" borderId="11" xfId="0" applyFont="1" applyFill="1" applyBorder="1" applyAlignment="1">
      <alignment horizontal="left"/>
    </xf>
    <xf numFmtId="0" fontId="4" fillId="0" borderId="11" xfId="0" applyFont="1" applyFill="1" applyBorder="1"/>
    <xf numFmtId="0" fontId="4" fillId="0" borderId="11" xfId="0" applyFont="1" applyFill="1" applyBorder="1" applyAlignment="1">
      <alignment wrapText="1"/>
    </xf>
    <xf numFmtId="0" fontId="0" fillId="0" borderId="11" xfId="0" applyFont="1" applyFill="1" applyBorder="1"/>
    <xf numFmtId="0" fontId="10" fillId="0" borderId="11" xfId="0" applyFont="1" applyFill="1" applyBorder="1"/>
    <xf numFmtId="9" fontId="0" fillId="0" borderId="1" xfId="124" applyFont="1" applyBorder="1"/>
    <xf numFmtId="0" fontId="0" fillId="0" borderId="1" xfId="0" applyBorder="1"/>
    <xf numFmtId="44" fontId="10" fillId="0" borderId="1" xfId="0" applyNumberFormat="1" applyFont="1" applyFill="1" applyBorder="1"/>
    <xf numFmtId="0" fontId="12" fillId="0" borderId="1" xfId="0" applyFont="1" applyBorder="1" applyAlignment="1">
      <alignment horizontal="center" wrapText="1"/>
    </xf>
  </cellXfs>
  <cellStyles count="173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Normal" xfId="0" builtinId="0"/>
    <cellStyle name="Percent" xfId="124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10" zoomScale="150" zoomScaleNormal="150" zoomScalePageLayoutView="150" workbookViewId="0">
      <selection activeCell="H6" sqref="H6"/>
    </sheetView>
  </sheetViews>
  <sheetFormatPr baseColWidth="10" defaultRowHeight="15" x14ac:dyDescent="0"/>
  <cols>
    <col min="2" max="2" width="4.6640625" customWidth="1"/>
    <col min="3" max="3" width="8.5" customWidth="1"/>
    <col min="4" max="4" width="20.83203125" customWidth="1"/>
    <col min="5" max="7" width="15.6640625" customWidth="1"/>
    <col min="8" max="8" width="17.1640625" customWidth="1"/>
  </cols>
  <sheetData>
    <row r="1" spans="1:8" ht="18">
      <c r="A1" s="22" t="s">
        <v>117</v>
      </c>
      <c r="B1" s="56"/>
      <c r="C1" s="22"/>
      <c r="D1" s="22"/>
      <c r="E1" s="23"/>
      <c r="F1" s="23"/>
      <c r="G1" s="23"/>
      <c r="H1" s="23"/>
    </row>
    <row r="2" spans="1:8" ht="18">
      <c r="A2" s="22"/>
      <c r="B2" s="56"/>
      <c r="C2" s="22"/>
      <c r="D2" s="22"/>
      <c r="E2" s="23"/>
      <c r="F2" s="23"/>
      <c r="G2" s="23"/>
      <c r="H2" s="23"/>
    </row>
    <row r="3" spans="1:8">
      <c r="A3" s="4" t="s">
        <v>137</v>
      </c>
      <c r="B3" s="57"/>
      <c r="C3" s="4"/>
      <c r="D3" s="4"/>
      <c r="E3" s="23"/>
      <c r="F3" s="23"/>
      <c r="G3" s="23"/>
      <c r="H3" s="23"/>
    </row>
    <row r="4" spans="1:8" ht="30">
      <c r="A4" s="3" t="s">
        <v>0</v>
      </c>
      <c r="B4" s="58"/>
      <c r="C4" s="24"/>
      <c r="D4" s="24"/>
      <c r="E4" s="26" t="s">
        <v>81</v>
      </c>
      <c r="F4" s="25" t="s">
        <v>142</v>
      </c>
      <c r="G4" s="25" t="s">
        <v>99</v>
      </c>
      <c r="H4" s="64" t="s">
        <v>141</v>
      </c>
    </row>
    <row r="5" spans="1:8">
      <c r="A5" s="4"/>
      <c r="B5" s="57" t="s">
        <v>1</v>
      </c>
      <c r="C5" s="4"/>
      <c r="D5" s="4"/>
      <c r="E5" s="6">
        <v>191629</v>
      </c>
      <c r="F5" s="27">
        <v>191629</v>
      </c>
      <c r="G5" s="27">
        <v>194473.93</v>
      </c>
      <c r="H5" s="61">
        <f>SUM(G5/E5)-1</f>
        <v>1.4846030611233019E-2</v>
      </c>
    </row>
    <row r="6" spans="1:8">
      <c r="A6" s="4"/>
      <c r="B6" s="57" t="s">
        <v>2</v>
      </c>
      <c r="C6" s="4"/>
      <c r="D6" s="4"/>
      <c r="E6" s="6">
        <v>4250</v>
      </c>
      <c r="F6" s="1">
        <v>4250</v>
      </c>
      <c r="G6" s="1">
        <v>4250</v>
      </c>
      <c r="H6" s="61">
        <f>SUM(G6/E6)-1</f>
        <v>0</v>
      </c>
    </row>
    <row r="7" spans="1:8">
      <c r="A7" s="4"/>
      <c r="B7" s="57" t="s">
        <v>3</v>
      </c>
      <c r="C7" s="4"/>
      <c r="D7" s="4"/>
      <c r="E7" s="6"/>
      <c r="F7" s="1">
        <v>700</v>
      </c>
      <c r="G7" s="1">
        <v>700</v>
      </c>
      <c r="H7" s="61"/>
    </row>
    <row r="8" spans="1:8">
      <c r="A8" s="4"/>
      <c r="B8" s="57" t="s">
        <v>104</v>
      </c>
      <c r="C8" s="4"/>
      <c r="D8" s="4"/>
      <c r="E8" s="6">
        <v>0</v>
      </c>
      <c r="F8" s="1">
        <v>3800</v>
      </c>
      <c r="G8" s="1"/>
      <c r="H8" s="61">
        <f>SUM(G8/F8)-1</f>
        <v>-1</v>
      </c>
    </row>
    <row r="9" spans="1:8">
      <c r="A9" s="4"/>
      <c r="B9" s="59" t="s">
        <v>77</v>
      </c>
      <c r="C9" s="2"/>
      <c r="D9" s="28"/>
      <c r="E9" s="6"/>
      <c r="F9" s="1"/>
      <c r="G9" s="1"/>
      <c r="H9" s="62"/>
    </row>
    <row r="10" spans="1:8">
      <c r="A10" s="4"/>
      <c r="B10" s="59" t="s">
        <v>5</v>
      </c>
      <c r="C10" s="2"/>
      <c r="D10" s="28"/>
      <c r="E10" s="6">
        <v>33954.01</v>
      </c>
      <c r="F10" s="1"/>
      <c r="G10" s="27">
        <v>32139.56</v>
      </c>
      <c r="H10" s="61">
        <f>SUM(G10/E10)-1</f>
        <v>-5.3438459846127162E-2</v>
      </c>
    </row>
    <row r="11" spans="1:8">
      <c r="A11" s="4"/>
      <c r="B11" s="59" t="s">
        <v>30</v>
      </c>
      <c r="C11" s="2"/>
      <c r="D11" s="28"/>
      <c r="E11" s="6">
        <v>159394</v>
      </c>
      <c r="F11" s="30">
        <v>109114</v>
      </c>
      <c r="G11" s="30">
        <v>84103</v>
      </c>
      <c r="H11" s="61">
        <f>SUM(G11/E11)-1</f>
        <v>-0.47235780518714632</v>
      </c>
    </row>
    <row r="12" spans="1:8">
      <c r="A12" s="4"/>
      <c r="B12" s="59" t="s">
        <v>80</v>
      </c>
      <c r="C12" s="2"/>
      <c r="D12" s="28"/>
      <c r="E12" s="6">
        <v>20000</v>
      </c>
      <c r="F12" s="1"/>
      <c r="G12" s="1"/>
      <c r="H12" s="61">
        <f>SUM(G12/E12)-1</f>
        <v>-1</v>
      </c>
    </row>
    <row r="13" spans="1:8">
      <c r="A13" s="4"/>
      <c r="B13" s="59" t="s">
        <v>138</v>
      </c>
      <c r="C13" s="2"/>
      <c r="D13" s="28"/>
      <c r="E13" s="6"/>
      <c r="F13" s="1">
        <v>4900</v>
      </c>
      <c r="G13" s="1"/>
      <c r="H13" s="61"/>
    </row>
    <row r="14" spans="1:8">
      <c r="A14" s="4"/>
      <c r="B14" s="59" t="s">
        <v>78</v>
      </c>
      <c r="C14" s="2"/>
      <c r="D14" s="28"/>
      <c r="E14" s="6">
        <v>150</v>
      </c>
      <c r="F14" s="1">
        <v>149.87</v>
      </c>
      <c r="G14" s="1">
        <v>150</v>
      </c>
      <c r="H14" s="61">
        <f>SUM(G14/E14)-1</f>
        <v>0</v>
      </c>
    </row>
    <row r="15" spans="1:8" ht="18">
      <c r="A15" s="3" t="s">
        <v>7</v>
      </c>
      <c r="B15" s="57"/>
      <c r="C15" s="4"/>
      <c r="D15" s="4"/>
      <c r="E15" s="6">
        <f>SUM(E5:E14)</f>
        <v>409377.01</v>
      </c>
      <c r="F15" s="1">
        <f>SUM(F5:F14)</f>
        <v>314542.87</v>
      </c>
      <c r="G15" s="1">
        <f>SUM(G5:G14)</f>
        <v>315816.49</v>
      </c>
      <c r="H15" s="61">
        <f>SUM(G15/E15)-1</f>
        <v>-0.22854365954746703</v>
      </c>
    </row>
    <row r="16" spans="1:8">
      <c r="A16" s="4"/>
      <c r="B16" s="57"/>
      <c r="C16" s="4"/>
      <c r="D16" s="4"/>
      <c r="E16" s="6"/>
      <c r="F16" s="1"/>
      <c r="G16" s="1"/>
      <c r="H16" s="62"/>
    </row>
    <row r="17" spans="1:8">
      <c r="A17" s="4"/>
      <c r="B17" s="57"/>
      <c r="C17" s="4"/>
      <c r="D17" s="4"/>
      <c r="E17" s="6"/>
      <c r="F17" s="1"/>
      <c r="G17" s="1"/>
      <c r="H17" s="62"/>
    </row>
    <row r="18" spans="1:8" ht="18">
      <c r="A18" s="3" t="s">
        <v>8</v>
      </c>
      <c r="B18" s="57"/>
      <c r="C18" s="4"/>
      <c r="D18" s="4"/>
      <c r="E18" s="6"/>
      <c r="F18" s="1"/>
      <c r="G18" s="1"/>
      <c r="H18" s="62"/>
    </row>
    <row r="19" spans="1:8" ht="18">
      <c r="A19" s="3"/>
      <c r="B19" s="29"/>
      <c r="C19" s="23"/>
      <c r="D19" s="23"/>
      <c r="E19" s="23"/>
      <c r="F19" s="23"/>
      <c r="G19" s="23"/>
      <c r="H19" s="62"/>
    </row>
    <row r="20" spans="1:8">
      <c r="A20" s="4"/>
      <c r="B20" s="57" t="s">
        <v>10</v>
      </c>
      <c r="C20" s="4"/>
      <c r="D20" s="4"/>
      <c r="E20" s="6">
        <v>400</v>
      </c>
      <c r="F20" s="1">
        <v>471.25</v>
      </c>
      <c r="G20" s="1">
        <v>400</v>
      </c>
      <c r="H20" s="61">
        <f>SUM(G20/E20)-1</f>
        <v>0</v>
      </c>
    </row>
    <row r="21" spans="1:8">
      <c r="A21" s="4"/>
      <c r="B21" s="60" t="s">
        <v>37</v>
      </c>
      <c r="C21" s="7"/>
      <c r="D21" s="4"/>
      <c r="E21" s="6">
        <v>368</v>
      </c>
      <c r="F21" s="63">
        <v>368</v>
      </c>
      <c r="G21" s="63">
        <v>368</v>
      </c>
      <c r="H21" s="61">
        <f>SUM(G21/E21)-1</f>
        <v>0</v>
      </c>
    </row>
    <row r="22" spans="1:8">
      <c r="A22" s="4"/>
      <c r="B22" s="57" t="s">
        <v>11</v>
      </c>
      <c r="C22" s="4"/>
      <c r="D22" s="4"/>
      <c r="E22" s="6">
        <f>SUM(G22:G22)</f>
        <v>700</v>
      </c>
      <c r="F22" s="1">
        <v>108.7</v>
      </c>
      <c r="G22" s="1">
        <v>700</v>
      </c>
      <c r="H22" s="61">
        <f>SUM(G22/E22)-1</f>
        <v>0</v>
      </c>
    </row>
    <row r="23" spans="1:8">
      <c r="A23" s="4"/>
      <c r="B23" s="57" t="s">
        <v>26</v>
      </c>
      <c r="C23" s="4"/>
      <c r="D23" s="4"/>
      <c r="E23" s="6">
        <v>1800</v>
      </c>
      <c r="F23" s="1">
        <v>1575</v>
      </c>
      <c r="G23" s="1">
        <v>1800</v>
      </c>
      <c r="H23" s="61">
        <f>SUM(G23/E23)-1</f>
        <v>0</v>
      </c>
    </row>
    <row r="24" spans="1:8">
      <c r="A24" s="4"/>
      <c r="B24" s="59" t="s">
        <v>25</v>
      </c>
      <c r="C24" s="2"/>
      <c r="D24" s="4"/>
      <c r="E24" s="6"/>
      <c r="F24" s="1"/>
      <c r="G24" s="1"/>
      <c r="H24" s="62"/>
    </row>
    <row r="25" spans="1:8">
      <c r="A25" s="4"/>
      <c r="B25" s="59"/>
      <c r="C25" s="2"/>
      <c r="D25" s="4" t="s">
        <v>76</v>
      </c>
      <c r="E25" s="6">
        <v>20000</v>
      </c>
      <c r="F25" s="1">
        <v>19603.25</v>
      </c>
      <c r="G25" s="1">
        <v>0</v>
      </c>
      <c r="H25" s="61">
        <f>SUM(G25/E25)-1</f>
        <v>-1</v>
      </c>
    </row>
    <row r="26" spans="1:8">
      <c r="A26" s="4"/>
      <c r="B26" s="59"/>
      <c r="C26" s="2"/>
      <c r="D26" s="4" t="s">
        <v>28</v>
      </c>
      <c r="E26" s="6">
        <v>0</v>
      </c>
      <c r="F26" s="1"/>
      <c r="G26" s="1">
        <v>10000</v>
      </c>
      <c r="H26" s="61"/>
    </row>
    <row r="27" spans="1:8">
      <c r="A27" s="4"/>
      <c r="B27" s="59"/>
      <c r="C27" s="2"/>
      <c r="D27" s="4" t="s">
        <v>42</v>
      </c>
      <c r="E27" s="6">
        <v>95720</v>
      </c>
      <c r="F27" s="1">
        <v>64760</v>
      </c>
      <c r="G27" s="1">
        <v>44640</v>
      </c>
      <c r="H27" s="61">
        <f>SUM(G27/E27)-1</f>
        <v>-0.53363978269954027</v>
      </c>
    </row>
    <row r="28" spans="1:8">
      <c r="A28" s="4"/>
      <c r="B28" s="57"/>
      <c r="C28" s="4"/>
      <c r="D28" s="2" t="s">
        <v>27</v>
      </c>
      <c r="E28" s="6">
        <v>15000</v>
      </c>
      <c r="F28" s="63">
        <v>2475</v>
      </c>
      <c r="G28" s="63">
        <v>5999</v>
      </c>
      <c r="H28" s="61">
        <f>SUM(G28/E28)-1</f>
        <v>-0.60006666666666675</v>
      </c>
    </row>
    <row r="29" spans="1:8">
      <c r="A29" s="4"/>
      <c r="B29" s="57"/>
      <c r="C29" s="4"/>
      <c r="D29" s="4" t="s">
        <v>40</v>
      </c>
      <c r="E29" s="6">
        <v>1100</v>
      </c>
      <c r="F29" s="1"/>
      <c r="G29" s="1">
        <v>1100</v>
      </c>
      <c r="H29" s="61">
        <f t="shared" ref="H29:H33" si="0">SUM(G29/E29)-1</f>
        <v>0</v>
      </c>
    </row>
    <row r="30" spans="1:8">
      <c r="A30" s="4"/>
      <c r="B30" s="57"/>
      <c r="C30" s="4"/>
      <c r="D30" s="4" t="s">
        <v>38</v>
      </c>
      <c r="E30" s="6">
        <v>3600</v>
      </c>
      <c r="F30" s="1">
        <v>2100</v>
      </c>
      <c r="G30" s="1">
        <v>600</v>
      </c>
      <c r="H30" s="61">
        <f t="shared" si="0"/>
        <v>-0.83333333333333337</v>
      </c>
    </row>
    <row r="31" spans="1:8">
      <c r="A31" s="4"/>
      <c r="B31" s="57"/>
      <c r="C31" s="4" t="s">
        <v>45</v>
      </c>
      <c r="D31" s="4"/>
      <c r="E31" s="6">
        <f>SUM(E25:E30)</f>
        <v>135420</v>
      </c>
      <c r="F31" s="1">
        <f>SUM(F25:F30)</f>
        <v>88938.25</v>
      </c>
      <c r="G31" s="1">
        <f>SUM(G25:G30)</f>
        <v>62339</v>
      </c>
      <c r="H31" s="61">
        <f t="shared" si="0"/>
        <v>-0.53966179294048144</v>
      </c>
    </row>
    <row r="32" spans="1:8">
      <c r="A32" s="4"/>
      <c r="B32" s="57" t="s">
        <v>12</v>
      </c>
      <c r="C32" s="4"/>
      <c r="D32" s="4"/>
      <c r="E32" s="6">
        <v>50</v>
      </c>
      <c r="F32" s="1">
        <v>50</v>
      </c>
      <c r="G32" s="1">
        <v>50</v>
      </c>
      <c r="H32" s="61">
        <f t="shared" si="0"/>
        <v>0</v>
      </c>
    </row>
    <row r="33" spans="1:10">
      <c r="A33" s="4"/>
      <c r="B33" s="57" t="s">
        <v>13</v>
      </c>
      <c r="C33" s="4"/>
      <c r="D33" s="4"/>
      <c r="E33" s="6">
        <v>1350</v>
      </c>
      <c r="F33" s="1">
        <v>1520</v>
      </c>
      <c r="G33" s="1">
        <v>2000</v>
      </c>
      <c r="H33" s="61">
        <f t="shared" si="0"/>
        <v>0.4814814814814814</v>
      </c>
    </row>
    <row r="34" spans="1:10">
      <c r="A34" s="4"/>
      <c r="B34" s="57" t="s">
        <v>105</v>
      </c>
      <c r="C34" s="4"/>
      <c r="D34" s="4"/>
      <c r="E34" s="6"/>
      <c r="F34" s="1">
        <v>3000</v>
      </c>
      <c r="G34" s="1"/>
      <c r="H34" s="62"/>
    </row>
    <row r="35" spans="1:10">
      <c r="A35" s="4"/>
      <c r="B35" s="57" t="s">
        <v>98</v>
      </c>
      <c r="C35" s="4"/>
      <c r="D35" s="4"/>
      <c r="E35" s="6">
        <v>0</v>
      </c>
      <c r="F35" s="1"/>
      <c r="G35" s="1">
        <v>0</v>
      </c>
      <c r="H35" s="62"/>
    </row>
    <row r="36" spans="1:10">
      <c r="A36" s="4"/>
      <c r="B36" s="57" t="s">
        <v>15</v>
      </c>
      <c r="C36" s="4"/>
      <c r="D36" s="4"/>
      <c r="E36" s="6">
        <v>11500</v>
      </c>
      <c r="F36" s="1">
        <v>14270.44</v>
      </c>
      <c r="G36" s="1">
        <v>1500</v>
      </c>
      <c r="H36" s="61">
        <f>SUM(G36/E36)-1</f>
        <v>-0.86956521739130432</v>
      </c>
    </row>
    <row r="37" spans="1:10">
      <c r="A37" s="4"/>
      <c r="B37" s="57" t="s">
        <v>31</v>
      </c>
      <c r="C37" s="4"/>
      <c r="D37" s="4"/>
      <c r="E37" s="6"/>
      <c r="F37" s="1"/>
      <c r="G37" s="1"/>
      <c r="H37" s="62"/>
    </row>
    <row r="38" spans="1:10">
      <c r="A38" s="4"/>
      <c r="B38" s="57"/>
      <c r="C38" s="4"/>
      <c r="D38" s="4" t="s">
        <v>32</v>
      </c>
      <c r="E38" s="6">
        <v>99750</v>
      </c>
      <c r="F38" s="1">
        <v>86858.97</v>
      </c>
      <c r="G38" s="1">
        <v>101482.61</v>
      </c>
      <c r="H38" s="61">
        <f>SUM(G38/E38)-1</f>
        <v>1.7369523809523724E-2</v>
      </c>
      <c r="J38" s="8"/>
    </row>
    <row r="39" spans="1:10">
      <c r="A39" s="4"/>
      <c r="B39" s="57"/>
      <c r="C39" s="4"/>
      <c r="D39" s="4" t="s">
        <v>33</v>
      </c>
      <c r="E39" s="6">
        <v>52367.7</v>
      </c>
      <c r="F39" s="1">
        <v>45483.57</v>
      </c>
      <c r="G39" s="1">
        <v>53140.88</v>
      </c>
      <c r="H39" s="61">
        <f>SUM(G39/E39)-1</f>
        <v>1.4764444495366513E-2</v>
      </c>
    </row>
    <row r="40" spans="1:10">
      <c r="A40" s="4"/>
      <c r="B40" s="57"/>
      <c r="C40" s="4"/>
      <c r="D40" s="4" t="s">
        <v>119</v>
      </c>
      <c r="E40" s="6"/>
      <c r="F40" s="1"/>
      <c r="G40" s="1">
        <v>10500</v>
      </c>
      <c r="H40" s="62" t="s">
        <v>120</v>
      </c>
    </row>
    <row r="41" spans="1:10">
      <c r="A41" s="4"/>
      <c r="B41" s="57"/>
      <c r="C41" s="4"/>
      <c r="D41" s="4" t="s">
        <v>34</v>
      </c>
      <c r="E41" s="6">
        <v>982.8</v>
      </c>
      <c r="F41" s="1">
        <v>1088.5</v>
      </c>
      <c r="G41" s="1">
        <v>1140</v>
      </c>
      <c r="H41" s="61">
        <f>SUM(G41/E41)-1</f>
        <v>0.15995115995116005</v>
      </c>
    </row>
    <row r="42" spans="1:10">
      <c r="A42" s="4"/>
      <c r="B42" s="57"/>
      <c r="C42" s="4"/>
      <c r="D42" s="4" t="s">
        <v>35</v>
      </c>
      <c r="E42" s="6">
        <v>22365</v>
      </c>
      <c r="F42" s="1">
        <v>19975.810000000001</v>
      </c>
      <c r="G42" s="1">
        <v>22812.3</v>
      </c>
      <c r="H42" s="61">
        <f>SUM(G42/E42)-1</f>
        <v>2.0000000000000018E-2</v>
      </c>
    </row>
    <row r="43" spans="1:10">
      <c r="A43" s="4"/>
      <c r="B43" s="57"/>
      <c r="C43" s="4"/>
      <c r="D43" s="4" t="s">
        <v>36</v>
      </c>
      <c r="E43" s="6">
        <v>16800.91</v>
      </c>
      <c r="F43" s="1">
        <v>12916.66</v>
      </c>
      <c r="G43" s="1">
        <v>17136</v>
      </c>
      <c r="H43" s="61">
        <f>SUM(G43/E43)-1</f>
        <v>1.9944752992546277E-2</v>
      </c>
    </row>
    <row r="44" spans="1:10">
      <c r="A44" s="4"/>
      <c r="B44" s="57"/>
      <c r="C44" s="4" t="s">
        <v>46</v>
      </c>
      <c r="D44" s="4"/>
      <c r="E44" s="6">
        <f>SUM(E38:E43)</f>
        <v>192266.41</v>
      </c>
      <c r="F44" s="1">
        <f>SUM(F38:F43)</f>
        <v>166323.51</v>
      </c>
      <c r="G44" s="1">
        <f>SUM(G38:G43)</f>
        <v>206211.78999999998</v>
      </c>
      <c r="H44" s="61">
        <f>SUM(G44/E44)-1</f>
        <v>7.2531546201960007E-2</v>
      </c>
    </row>
    <row r="45" spans="1:10">
      <c r="A45" s="4"/>
      <c r="B45" s="57" t="s">
        <v>16</v>
      </c>
      <c r="C45" s="4"/>
      <c r="D45" s="4"/>
      <c r="E45" s="6">
        <v>50</v>
      </c>
      <c r="F45" s="1">
        <v>0</v>
      </c>
      <c r="G45" s="1">
        <v>50</v>
      </c>
      <c r="H45" s="62"/>
    </row>
    <row r="46" spans="1:10">
      <c r="A46" s="4"/>
      <c r="B46" s="57" t="s">
        <v>17</v>
      </c>
      <c r="C46" s="4"/>
      <c r="D46" s="4"/>
      <c r="E46" s="6">
        <v>1500</v>
      </c>
      <c r="F46" s="1">
        <v>234.23</v>
      </c>
      <c r="G46" s="1">
        <v>500</v>
      </c>
      <c r="H46" s="61">
        <f>SUM(G46/E46)-1</f>
        <v>-0.66666666666666674</v>
      </c>
    </row>
    <row r="47" spans="1:10">
      <c r="A47" s="4"/>
      <c r="B47" s="59" t="s">
        <v>18</v>
      </c>
      <c r="C47" s="2"/>
      <c r="D47" s="4"/>
      <c r="E47" s="6">
        <v>8904</v>
      </c>
      <c r="F47" s="1">
        <v>8198.9699999999993</v>
      </c>
      <c r="G47" s="1">
        <v>9082.7000000000007</v>
      </c>
      <c r="H47" s="61">
        <f>SUM(G47/E47)-1</f>
        <v>2.0069631626235429E-2</v>
      </c>
    </row>
    <row r="48" spans="1:10">
      <c r="A48" s="4"/>
      <c r="B48" s="59" t="s">
        <v>139</v>
      </c>
      <c r="C48" s="2"/>
      <c r="D48" s="4"/>
      <c r="E48" s="6">
        <v>1998</v>
      </c>
      <c r="F48" s="1">
        <v>3536</v>
      </c>
      <c r="G48" s="1">
        <v>998</v>
      </c>
      <c r="H48" s="61">
        <f>SUM(G48/E48)-1</f>
        <v>-0.50050050050050054</v>
      </c>
    </row>
    <row r="49" spans="1:8">
      <c r="A49" s="4"/>
      <c r="B49" s="57" t="s">
        <v>19</v>
      </c>
      <c r="C49" s="4"/>
      <c r="D49" s="4"/>
      <c r="E49" s="6">
        <v>500</v>
      </c>
      <c r="F49" s="1">
        <v>722.59</v>
      </c>
      <c r="G49" s="1">
        <v>500</v>
      </c>
      <c r="H49" s="61">
        <f>SUM(G49/E49)-1</f>
        <v>0</v>
      </c>
    </row>
    <row r="50" spans="1:8">
      <c r="A50" s="4"/>
      <c r="B50" s="57" t="s">
        <v>20</v>
      </c>
      <c r="C50" s="4"/>
      <c r="D50" s="4"/>
      <c r="E50" s="6">
        <f>SUM(G50:G50)</f>
        <v>0</v>
      </c>
      <c r="F50" s="1"/>
      <c r="G50" s="1"/>
      <c r="H50" s="62"/>
    </row>
    <row r="51" spans="1:8">
      <c r="A51" s="4"/>
      <c r="B51" s="57"/>
      <c r="C51" s="4"/>
      <c r="D51" s="4" t="s">
        <v>107</v>
      </c>
      <c r="E51" s="6">
        <v>4500</v>
      </c>
      <c r="F51" s="1">
        <v>815.48</v>
      </c>
      <c r="G51" s="1">
        <v>4500</v>
      </c>
      <c r="H51" s="61">
        <f>SUM(G51/E51)-1</f>
        <v>0</v>
      </c>
    </row>
    <row r="52" spans="1:8">
      <c r="A52" s="4"/>
      <c r="B52" s="57"/>
      <c r="C52" s="4"/>
      <c r="D52" s="4" t="s">
        <v>22</v>
      </c>
      <c r="E52" s="6">
        <v>10400</v>
      </c>
      <c r="F52" s="1">
        <v>9196.4599999999991</v>
      </c>
      <c r="G52" s="1">
        <v>5400</v>
      </c>
      <c r="H52" s="61">
        <f>SUM(G52/E52)-1</f>
        <v>-0.48076923076923073</v>
      </c>
    </row>
    <row r="53" spans="1:8">
      <c r="A53" s="4"/>
      <c r="B53" s="57"/>
      <c r="C53" s="4"/>
      <c r="D53" s="4" t="s">
        <v>41</v>
      </c>
      <c r="E53" s="6">
        <v>25330</v>
      </c>
      <c r="F53" s="1">
        <v>10747.74</v>
      </c>
      <c r="G53" s="1">
        <v>4875</v>
      </c>
      <c r="H53" s="61">
        <f>SUM(G53/E53)-1</f>
        <v>-0.80754046585076988</v>
      </c>
    </row>
    <row r="54" spans="1:8">
      <c r="A54" s="4"/>
      <c r="B54" s="57"/>
      <c r="C54" s="4" t="s">
        <v>100</v>
      </c>
      <c r="D54" s="4"/>
      <c r="E54" s="6">
        <f>SUM(E51:E53)</f>
        <v>40230</v>
      </c>
      <c r="F54" s="1">
        <f>SUM(F51:F53)</f>
        <v>20759.68</v>
      </c>
      <c r="G54" s="1">
        <f>SUM(G51:G53)</f>
        <v>14775</v>
      </c>
      <c r="H54" s="61">
        <f>SUM(G54/E54)-1</f>
        <v>-0.63273676360924691</v>
      </c>
    </row>
    <row r="55" spans="1:8">
      <c r="A55" s="4"/>
      <c r="B55" s="57" t="s">
        <v>75</v>
      </c>
      <c r="C55" s="4"/>
      <c r="D55" s="4"/>
      <c r="E55" s="6">
        <v>540</v>
      </c>
      <c r="F55" s="1">
        <v>495</v>
      </c>
      <c r="G55" s="1">
        <v>540</v>
      </c>
      <c r="H55" s="61">
        <f>SUM(G55/E55)-1</f>
        <v>0</v>
      </c>
    </row>
    <row r="56" spans="1:8">
      <c r="A56" s="4"/>
      <c r="B56" s="59" t="s">
        <v>23</v>
      </c>
      <c r="C56" s="2"/>
      <c r="D56" s="4"/>
      <c r="E56" s="6">
        <f>SUM(G56:G56)</f>
        <v>0</v>
      </c>
      <c r="F56" s="1">
        <v>0</v>
      </c>
      <c r="G56" s="1"/>
      <c r="H56" s="62"/>
    </row>
    <row r="57" spans="1:8">
      <c r="A57" s="4"/>
      <c r="B57" s="59"/>
      <c r="C57" s="2"/>
      <c r="D57" s="4" t="s">
        <v>43</v>
      </c>
      <c r="E57" s="6">
        <v>7500</v>
      </c>
      <c r="F57" s="1">
        <v>6545.58</v>
      </c>
      <c r="G57" s="1">
        <v>7500</v>
      </c>
      <c r="H57" s="61">
        <f>SUM(G57/E57)-1</f>
        <v>0</v>
      </c>
    </row>
    <row r="58" spans="1:8">
      <c r="A58" s="4"/>
      <c r="B58" s="59"/>
      <c r="C58" s="2"/>
      <c r="D58" s="4" t="s">
        <v>44</v>
      </c>
      <c r="E58" s="6">
        <v>5000</v>
      </c>
      <c r="F58" s="1">
        <v>7500</v>
      </c>
      <c r="G58" s="1">
        <v>7500</v>
      </c>
      <c r="H58" s="61">
        <f>SUM(G58/E58)-1</f>
        <v>0.5</v>
      </c>
    </row>
    <row r="59" spans="1:8">
      <c r="A59" s="4"/>
      <c r="B59" s="59"/>
      <c r="C59" s="2" t="s">
        <v>101</v>
      </c>
      <c r="D59" s="4"/>
      <c r="E59" s="6">
        <f>SUM(E57:E58)</f>
        <v>12500</v>
      </c>
      <c r="F59" s="1">
        <f>SUM(F57:F58)</f>
        <v>14045.58</v>
      </c>
      <c r="G59" s="1">
        <f>SUM(G57:G58)</f>
        <v>15000</v>
      </c>
      <c r="H59" s="61">
        <f>SUM(G59/E59)-1</f>
        <v>0.19999999999999996</v>
      </c>
    </row>
    <row r="60" spans="1:8" ht="18">
      <c r="A60" s="5" t="s">
        <v>24</v>
      </c>
      <c r="B60" s="57"/>
      <c r="C60" s="4"/>
      <c r="D60" s="4"/>
      <c r="E60" s="6">
        <f>SUM(E20+E21+E23+E31+E32+E33+E36+E44+E45+E46+E47+E49+E54+E55+E59)</f>
        <v>407378.41000000003</v>
      </c>
      <c r="F60" s="1">
        <f>SUM(F20+F21+F22+F23+F31+F32+F33+F34+F36+F44+F46+F47+F48+F49+F54+F55+F59)</f>
        <v>324617.2</v>
      </c>
      <c r="G60" s="1">
        <f>SUM(G20+G21+G22+G23+G31+G32+G33+G35+G36+G44+G45+G46+G47+G49+G54+G55+G59)</f>
        <v>315816.49</v>
      </c>
      <c r="H60" s="61">
        <f>SUM(G60/E60)-1</f>
        <v>-0.22475889186174602</v>
      </c>
    </row>
    <row r="62" spans="1:8">
      <c r="E62" t="s">
        <v>121</v>
      </c>
      <c r="G62" s="17">
        <f>SUM(G15-G60)</f>
        <v>0</v>
      </c>
    </row>
  </sheetData>
  <phoneticPr fontId="11" type="noConversion"/>
  <pageMargins left="0.75" right="0.75" top="1" bottom="1" header="0.5" footer="0.5"/>
  <pageSetup scale="67" orientation="portrait" horizontalDpi="4294967292" verticalDpi="4294967292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62"/>
  <sheetViews>
    <sheetView workbookViewId="0">
      <selection activeCell="F4" sqref="F4"/>
    </sheetView>
  </sheetViews>
  <sheetFormatPr baseColWidth="10" defaultRowHeight="15" x14ac:dyDescent="0"/>
  <cols>
    <col min="3" max="3" width="1.83203125" customWidth="1"/>
    <col min="4" max="4" width="22.33203125" customWidth="1"/>
    <col min="5" max="5" width="14.33203125" customWidth="1"/>
    <col min="6" max="6" width="14.6640625" customWidth="1"/>
    <col min="7" max="7" width="16.33203125" customWidth="1"/>
    <col min="8" max="8" width="14.1640625" customWidth="1"/>
    <col min="9" max="9" width="18.33203125" customWidth="1"/>
  </cols>
  <sheetData>
    <row r="4" spans="1:9" ht="30">
      <c r="A4" s="32" t="s">
        <v>0</v>
      </c>
      <c r="B4" s="33"/>
      <c r="C4" s="33"/>
      <c r="D4" s="33"/>
      <c r="E4" s="34" t="s">
        <v>81</v>
      </c>
      <c r="F4" s="35" t="s">
        <v>125</v>
      </c>
      <c r="G4" s="35" t="s">
        <v>122</v>
      </c>
      <c r="H4" s="35" t="s">
        <v>124</v>
      </c>
      <c r="I4" s="36" t="s">
        <v>112</v>
      </c>
    </row>
    <row r="5" spans="1:9">
      <c r="A5" s="37"/>
      <c r="B5" s="38" t="s">
        <v>1</v>
      </c>
      <c r="C5" s="38"/>
      <c r="D5" s="38"/>
      <c r="E5" s="46">
        <v>191629</v>
      </c>
      <c r="F5" s="47"/>
      <c r="G5" s="47">
        <v>194473.93</v>
      </c>
      <c r="H5" s="47"/>
      <c r="I5" s="48">
        <f t="shared" ref="I5:I14" si="0">SUM(F5:H5)</f>
        <v>194473.93</v>
      </c>
    </row>
    <row r="6" spans="1:9">
      <c r="A6" s="37"/>
      <c r="B6" s="38" t="s">
        <v>2</v>
      </c>
      <c r="C6" s="38"/>
      <c r="D6" s="38"/>
      <c r="E6" s="46">
        <v>4250</v>
      </c>
      <c r="F6" s="47"/>
      <c r="G6" s="47">
        <v>4250</v>
      </c>
      <c r="H6" s="47"/>
      <c r="I6" s="48">
        <f t="shared" si="0"/>
        <v>4250</v>
      </c>
    </row>
    <row r="7" spans="1:9">
      <c r="A7" s="37"/>
      <c r="B7" s="38" t="s">
        <v>3</v>
      </c>
      <c r="C7" s="38"/>
      <c r="D7" s="38"/>
      <c r="E7" s="46"/>
      <c r="F7" s="47"/>
      <c r="G7" s="47"/>
      <c r="H7" s="47">
        <v>700</v>
      </c>
      <c r="I7" s="48">
        <f t="shared" si="0"/>
        <v>700</v>
      </c>
    </row>
    <row r="8" spans="1:9">
      <c r="A8" s="37"/>
      <c r="B8" s="38" t="s">
        <v>4</v>
      </c>
      <c r="C8" s="38"/>
      <c r="D8" s="39"/>
      <c r="E8" s="46"/>
      <c r="F8" s="47"/>
      <c r="G8" s="47"/>
      <c r="H8" s="47"/>
      <c r="I8" s="48">
        <f t="shared" si="0"/>
        <v>0</v>
      </c>
    </row>
    <row r="9" spans="1:9">
      <c r="A9" s="37"/>
      <c r="B9" s="40" t="s">
        <v>5</v>
      </c>
      <c r="C9" s="40"/>
      <c r="D9" s="39"/>
      <c r="E9" s="46">
        <v>33954.01</v>
      </c>
      <c r="F9" s="47"/>
      <c r="G9" s="27">
        <v>23818.560000000001</v>
      </c>
      <c r="H9" s="47"/>
      <c r="I9" s="48">
        <f t="shared" si="0"/>
        <v>23818.560000000001</v>
      </c>
    </row>
    <row r="10" spans="1:9">
      <c r="A10" s="37"/>
      <c r="B10" s="40" t="s">
        <v>30</v>
      </c>
      <c r="C10" s="40"/>
      <c r="D10" s="39"/>
      <c r="E10" s="46">
        <v>159394</v>
      </c>
      <c r="F10" s="47">
        <v>84103</v>
      </c>
      <c r="G10" s="47"/>
      <c r="H10" s="47"/>
      <c r="I10" s="48">
        <f t="shared" si="0"/>
        <v>84103</v>
      </c>
    </row>
    <row r="11" spans="1:9">
      <c r="A11" s="37"/>
      <c r="B11" s="40" t="s">
        <v>6</v>
      </c>
      <c r="C11" s="40"/>
      <c r="D11" s="39"/>
      <c r="E11" s="47"/>
      <c r="F11" s="47"/>
      <c r="G11" s="47"/>
      <c r="H11" s="47"/>
      <c r="I11" s="48">
        <f t="shared" si="0"/>
        <v>0</v>
      </c>
    </row>
    <row r="12" spans="1:9">
      <c r="A12" s="37"/>
      <c r="B12" s="40" t="s">
        <v>80</v>
      </c>
      <c r="C12" s="40"/>
      <c r="D12" s="39"/>
      <c r="E12" s="46">
        <v>20000</v>
      </c>
      <c r="F12" s="47"/>
      <c r="G12" s="47"/>
      <c r="H12" s="47"/>
      <c r="I12" s="48">
        <f t="shared" si="0"/>
        <v>0</v>
      </c>
    </row>
    <row r="13" spans="1:9">
      <c r="A13" s="37"/>
      <c r="B13" s="40" t="s">
        <v>78</v>
      </c>
      <c r="C13" s="40"/>
      <c r="D13" s="39"/>
      <c r="E13" s="46">
        <v>150</v>
      </c>
      <c r="F13" s="47"/>
      <c r="G13" s="47">
        <v>150</v>
      </c>
      <c r="H13" s="47"/>
      <c r="I13" s="48">
        <f t="shared" si="0"/>
        <v>150</v>
      </c>
    </row>
    <row r="14" spans="1:9" ht="18">
      <c r="A14" s="41" t="s">
        <v>7</v>
      </c>
      <c r="B14" s="38"/>
      <c r="C14" s="38"/>
      <c r="D14" s="38"/>
      <c r="E14" s="46">
        <f>SUM(E5:E13)</f>
        <v>409377.01</v>
      </c>
      <c r="F14" s="47">
        <f>SUM(F5:F13)</f>
        <v>84103</v>
      </c>
      <c r="G14" s="47">
        <f>SUM(G5:G13)</f>
        <v>222692.49</v>
      </c>
      <c r="H14" s="47">
        <f>SUM(H5:H13)</f>
        <v>700</v>
      </c>
      <c r="I14" s="48">
        <f t="shared" si="0"/>
        <v>307495.49</v>
      </c>
    </row>
    <row r="15" spans="1:9">
      <c r="A15" s="37"/>
      <c r="B15" s="38"/>
      <c r="C15" s="38"/>
      <c r="D15" s="38"/>
      <c r="E15" s="46"/>
      <c r="F15" s="47"/>
      <c r="G15" s="47"/>
      <c r="H15" s="47"/>
      <c r="I15" s="48"/>
    </row>
    <row r="16" spans="1:9">
      <c r="A16" s="37"/>
      <c r="B16" s="38"/>
      <c r="C16" s="38"/>
      <c r="D16" s="38"/>
      <c r="E16" s="46"/>
      <c r="F16" s="47"/>
      <c r="G16" s="47"/>
      <c r="H16" s="47"/>
      <c r="I16" s="48"/>
    </row>
    <row r="17" spans="1:9" ht="18">
      <c r="A17" s="41" t="s">
        <v>8</v>
      </c>
      <c r="B17" s="38"/>
      <c r="C17" s="38"/>
      <c r="D17" s="38"/>
      <c r="E17" s="46"/>
      <c r="F17" s="47"/>
      <c r="G17" s="47"/>
      <c r="H17" s="47"/>
      <c r="I17" s="48"/>
    </row>
    <row r="18" spans="1:9" ht="18">
      <c r="A18" s="41"/>
      <c r="B18" s="42"/>
      <c r="C18" s="42"/>
      <c r="D18" s="42"/>
      <c r="E18" s="49"/>
      <c r="F18" s="47"/>
      <c r="G18" s="47"/>
      <c r="H18" s="47"/>
      <c r="I18" s="48"/>
    </row>
    <row r="19" spans="1:9">
      <c r="A19" s="37"/>
      <c r="B19" s="38" t="s">
        <v>10</v>
      </c>
      <c r="C19" s="38"/>
      <c r="D19" s="38"/>
      <c r="E19" s="46">
        <v>400</v>
      </c>
      <c r="F19" s="47"/>
      <c r="G19" s="52">
        <v>400</v>
      </c>
      <c r="H19" s="47"/>
      <c r="I19" s="48">
        <f t="shared" ref="I19:I31" si="1">SUM(F19:H19)</f>
        <v>400</v>
      </c>
    </row>
    <row r="20" spans="1:9">
      <c r="A20" s="37"/>
      <c r="B20" s="43" t="s">
        <v>37</v>
      </c>
      <c r="C20" s="43"/>
      <c r="D20" s="38"/>
      <c r="E20" s="46">
        <v>368</v>
      </c>
      <c r="F20" s="47"/>
      <c r="G20" s="53">
        <v>368</v>
      </c>
      <c r="H20" s="47"/>
      <c r="I20" s="48">
        <f t="shared" si="1"/>
        <v>368</v>
      </c>
    </row>
    <row r="21" spans="1:9">
      <c r="A21" s="37"/>
      <c r="B21" s="38" t="s">
        <v>11</v>
      </c>
      <c r="C21" s="38"/>
      <c r="D21" s="38"/>
      <c r="E21" s="46">
        <f>SUM(G21:G21)</f>
        <v>0</v>
      </c>
      <c r="F21" s="47"/>
      <c r="G21" s="52"/>
      <c r="H21" s="47">
        <v>700</v>
      </c>
      <c r="I21" s="48">
        <f t="shared" si="1"/>
        <v>700</v>
      </c>
    </row>
    <row r="22" spans="1:9">
      <c r="A22" s="37"/>
      <c r="B22" s="38" t="s">
        <v>26</v>
      </c>
      <c r="C22" s="38"/>
      <c r="D22" s="38"/>
      <c r="E22" s="46">
        <v>1800</v>
      </c>
      <c r="F22" s="47"/>
      <c r="G22" s="52">
        <v>1800</v>
      </c>
      <c r="H22" s="47"/>
      <c r="I22" s="48">
        <f t="shared" si="1"/>
        <v>1800</v>
      </c>
    </row>
    <row r="23" spans="1:9">
      <c r="A23" s="37"/>
      <c r="B23" s="40" t="s">
        <v>25</v>
      </c>
      <c r="C23" s="40"/>
      <c r="D23" s="38"/>
      <c r="E23" s="46"/>
      <c r="F23" s="47"/>
      <c r="G23" s="52"/>
      <c r="H23" s="47"/>
      <c r="I23" s="48">
        <f t="shared" si="1"/>
        <v>0</v>
      </c>
    </row>
    <row r="24" spans="1:9">
      <c r="A24" s="37"/>
      <c r="B24" s="40"/>
      <c r="C24" s="40"/>
      <c r="D24" s="38" t="s">
        <v>76</v>
      </c>
      <c r="E24" s="46">
        <v>20000</v>
      </c>
      <c r="F24" s="47"/>
      <c r="G24" s="52">
        <v>0</v>
      </c>
      <c r="H24" s="47"/>
      <c r="I24" s="48">
        <f t="shared" si="1"/>
        <v>0</v>
      </c>
    </row>
    <row r="25" spans="1:9">
      <c r="A25" s="37"/>
      <c r="B25" s="40"/>
      <c r="C25" s="40"/>
      <c r="D25" s="38" t="s">
        <v>28</v>
      </c>
      <c r="E25" s="46">
        <v>0</v>
      </c>
      <c r="F25" s="47"/>
      <c r="G25" s="52">
        <v>10000</v>
      </c>
      <c r="H25" s="47"/>
      <c r="I25" s="48">
        <f t="shared" si="1"/>
        <v>10000</v>
      </c>
    </row>
    <row r="26" spans="1:9">
      <c r="A26" s="37"/>
      <c r="B26" s="40"/>
      <c r="C26" s="40"/>
      <c r="D26" s="38" t="s">
        <v>42</v>
      </c>
      <c r="E26" s="46">
        <v>95720</v>
      </c>
      <c r="F26" s="47">
        <v>44640</v>
      </c>
      <c r="G26" s="52"/>
      <c r="H26" s="47"/>
      <c r="I26" s="48">
        <f t="shared" si="1"/>
        <v>44640</v>
      </c>
    </row>
    <row r="27" spans="1:9">
      <c r="A27" s="37"/>
      <c r="B27" s="38"/>
      <c r="C27" s="38"/>
      <c r="D27" s="40" t="s">
        <v>27</v>
      </c>
      <c r="E27" s="46">
        <v>15000</v>
      </c>
      <c r="F27" s="47">
        <v>5999</v>
      </c>
      <c r="G27" s="53"/>
      <c r="H27" s="47"/>
      <c r="I27" s="48">
        <f t="shared" si="1"/>
        <v>5999</v>
      </c>
    </row>
    <row r="28" spans="1:9">
      <c r="A28" s="37"/>
      <c r="B28" s="38"/>
      <c r="C28" s="38"/>
      <c r="D28" s="38" t="s">
        <v>9</v>
      </c>
      <c r="E28" s="46">
        <v>0</v>
      </c>
      <c r="F28" s="47"/>
      <c r="G28" s="52">
        <v>0</v>
      </c>
      <c r="H28" s="47"/>
      <c r="I28" s="48">
        <f t="shared" si="1"/>
        <v>0</v>
      </c>
    </row>
    <row r="29" spans="1:9">
      <c r="A29" s="37"/>
      <c r="B29" s="38"/>
      <c r="C29" s="38"/>
      <c r="D29" s="38" t="s">
        <v>40</v>
      </c>
      <c r="E29" s="46">
        <v>1100</v>
      </c>
      <c r="F29" s="47"/>
      <c r="G29" s="52">
        <v>1100</v>
      </c>
      <c r="H29" s="47"/>
      <c r="I29" s="48">
        <f t="shared" si="1"/>
        <v>1100</v>
      </c>
    </row>
    <row r="30" spans="1:9">
      <c r="A30" s="37"/>
      <c r="B30" s="38"/>
      <c r="C30" s="38"/>
      <c r="D30" s="38" t="s">
        <v>38</v>
      </c>
      <c r="E30" s="46">
        <v>3600</v>
      </c>
      <c r="F30" s="47"/>
      <c r="G30" s="52">
        <v>600</v>
      </c>
      <c r="H30" s="47"/>
      <c r="I30" s="48">
        <f t="shared" si="1"/>
        <v>600</v>
      </c>
    </row>
    <row r="31" spans="1:9">
      <c r="A31" s="37"/>
      <c r="B31" s="38"/>
      <c r="C31" s="38"/>
      <c r="D31" s="38" t="s">
        <v>106</v>
      </c>
      <c r="E31" s="46"/>
      <c r="F31" s="47"/>
      <c r="G31" s="52">
        <v>998</v>
      </c>
      <c r="H31" s="47"/>
      <c r="I31" s="48">
        <f t="shared" si="1"/>
        <v>998</v>
      </c>
    </row>
    <row r="32" spans="1:9">
      <c r="A32" s="37"/>
      <c r="B32" s="38"/>
      <c r="C32" s="38"/>
      <c r="D32" s="38"/>
      <c r="E32" s="46"/>
      <c r="F32" s="47"/>
      <c r="H32" s="47"/>
      <c r="I32" s="48"/>
    </row>
    <row r="33" spans="1:9">
      <c r="A33" s="37"/>
      <c r="B33" s="38"/>
      <c r="C33" s="38" t="s">
        <v>45</v>
      </c>
      <c r="D33" s="38"/>
      <c r="E33" s="46">
        <f>SUM(E24:E30)</f>
        <v>135420</v>
      </c>
      <c r="F33" s="46">
        <f>SUM(F24:F30)</f>
        <v>50639</v>
      </c>
      <c r="G33" s="46">
        <f>SUM(G24:G30)</f>
        <v>11700</v>
      </c>
      <c r="H33" s="46">
        <f>SUM(H24:H30)</f>
        <v>0</v>
      </c>
      <c r="I33" s="46">
        <f>SUM(I24:I30)</f>
        <v>62339</v>
      </c>
    </row>
    <row r="34" spans="1:9">
      <c r="A34" s="37"/>
      <c r="B34" s="38" t="s">
        <v>12</v>
      </c>
      <c r="C34" s="38"/>
      <c r="D34" s="38"/>
      <c r="E34" s="46">
        <v>50</v>
      </c>
      <c r="F34" s="47"/>
      <c r="G34" s="52">
        <v>50</v>
      </c>
      <c r="H34" s="47"/>
      <c r="I34" s="48">
        <f t="shared" ref="I34:I46" si="2">SUM(F34:H34)</f>
        <v>50</v>
      </c>
    </row>
    <row r="35" spans="1:9">
      <c r="A35" s="37"/>
      <c r="B35" s="38" t="s">
        <v>13</v>
      </c>
      <c r="C35" s="38"/>
      <c r="D35" s="38"/>
      <c r="E35" s="46">
        <v>1350</v>
      </c>
      <c r="F35" s="47"/>
      <c r="G35" s="52">
        <v>2000</v>
      </c>
      <c r="H35" s="47"/>
      <c r="I35" s="48">
        <f t="shared" si="2"/>
        <v>2000</v>
      </c>
    </row>
    <row r="36" spans="1:9">
      <c r="A36" s="37"/>
      <c r="B36" s="38" t="s">
        <v>79</v>
      </c>
      <c r="C36" s="38"/>
      <c r="D36" s="38"/>
      <c r="E36" s="46"/>
      <c r="F36" s="47"/>
      <c r="G36" s="52"/>
      <c r="H36" s="47"/>
      <c r="I36" s="48">
        <f t="shared" si="2"/>
        <v>0</v>
      </c>
    </row>
    <row r="37" spans="1:9">
      <c r="A37" s="37"/>
      <c r="B37" s="38" t="s">
        <v>98</v>
      </c>
      <c r="C37" s="38"/>
      <c r="D37" s="38"/>
      <c r="E37" s="46">
        <v>0</v>
      </c>
      <c r="F37" s="47">
        <v>5822</v>
      </c>
      <c r="G37" s="52">
        <v>-5822</v>
      </c>
      <c r="H37" s="47"/>
      <c r="I37" s="48">
        <f t="shared" si="2"/>
        <v>0</v>
      </c>
    </row>
    <row r="38" spans="1:9">
      <c r="A38" s="37"/>
      <c r="B38" s="38" t="s">
        <v>14</v>
      </c>
      <c r="C38" s="38"/>
      <c r="D38" s="38"/>
      <c r="E38" s="46"/>
      <c r="F38" s="47"/>
      <c r="G38" s="52">
        <v>0</v>
      </c>
      <c r="H38" s="47"/>
      <c r="I38" s="48">
        <f t="shared" si="2"/>
        <v>0</v>
      </c>
    </row>
    <row r="39" spans="1:9">
      <c r="A39" s="37"/>
      <c r="B39" s="38" t="s">
        <v>15</v>
      </c>
      <c r="C39" s="38"/>
      <c r="D39" s="38"/>
      <c r="E39" s="46">
        <v>11500</v>
      </c>
      <c r="F39" s="47"/>
      <c r="G39" s="52">
        <v>1500</v>
      </c>
      <c r="H39" s="47"/>
      <c r="I39" s="48">
        <f t="shared" si="2"/>
        <v>1500</v>
      </c>
    </row>
    <row r="40" spans="1:9">
      <c r="A40" s="37"/>
      <c r="B40" s="38" t="s">
        <v>31</v>
      </c>
      <c r="C40" s="38"/>
      <c r="D40" s="38"/>
      <c r="E40" s="46"/>
      <c r="F40" s="47"/>
      <c r="G40" s="52"/>
      <c r="H40" s="47"/>
      <c r="I40" s="48">
        <f t="shared" si="2"/>
        <v>0</v>
      </c>
    </row>
    <row r="41" spans="1:9">
      <c r="A41" s="37"/>
      <c r="B41" s="38"/>
      <c r="C41" s="38"/>
      <c r="D41" s="38" t="s">
        <v>32</v>
      </c>
      <c r="E41" s="46">
        <v>99750</v>
      </c>
      <c r="F41" s="47"/>
      <c r="G41" s="52">
        <v>101482.61</v>
      </c>
      <c r="H41" s="46"/>
      <c r="I41" s="48">
        <f t="shared" si="2"/>
        <v>101482.61</v>
      </c>
    </row>
    <row r="42" spans="1:9">
      <c r="A42" s="37"/>
      <c r="B42" s="38"/>
      <c r="C42" s="38"/>
      <c r="D42" s="38" t="s">
        <v>33</v>
      </c>
      <c r="E42" s="46">
        <v>52367.7</v>
      </c>
      <c r="F42" s="47">
        <v>16865</v>
      </c>
      <c r="G42" s="52">
        <v>36275.879999999997</v>
      </c>
      <c r="H42" s="46"/>
      <c r="I42" s="48">
        <f t="shared" si="2"/>
        <v>53140.88</v>
      </c>
    </row>
    <row r="43" spans="1:9">
      <c r="A43" s="37"/>
      <c r="B43" s="38"/>
      <c r="C43" s="38"/>
      <c r="D43" s="38" t="s">
        <v>123</v>
      </c>
      <c r="E43" s="46"/>
      <c r="F43" s="47"/>
      <c r="G43" s="54">
        <v>10500</v>
      </c>
      <c r="H43" s="46"/>
      <c r="I43" s="48">
        <f t="shared" si="2"/>
        <v>10500</v>
      </c>
    </row>
    <row r="44" spans="1:9">
      <c r="A44" s="37"/>
      <c r="B44" s="38"/>
      <c r="C44" s="38"/>
      <c r="D44" s="38" t="s">
        <v>34</v>
      </c>
      <c r="E44" s="46">
        <v>982.8</v>
      </c>
      <c r="F44" s="47"/>
      <c r="G44" s="55">
        <v>1140</v>
      </c>
      <c r="H44" s="46"/>
      <c r="I44" s="48">
        <f t="shared" si="2"/>
        <v>1140</v>
      </c>
    </row>
    <row r="45" spans="1:9">
      <c r="A45" s="37"/>
      <c r="B45" s="38"/>
      <c r="C45" s="38"/>
      <c r="D45" s="38" t="s">
        <v>35</v>
      </c>
      <c r="E45" s="46">
        <v>22365</v>
      </c>
      <c r="F45" s="50">
        <v>2557</v>
      </c>
      <c r="G45" s="55">
        <v>20255.3</v>
      </c>
      <c r="H45" s="46"/>
      <c r="I45" s="48">
        <f t="shared" si="2"/>
        <v>22812.3</v>
      </c>
    </row>
    <row r="46" spans="1:9">
      <c r="A46" s="37"/>
      <c r="B46" s="38"/>
      <c r="C46" s="38"/>
      <c r="D46" s="38" t="s">
        <v>36</v>
      </c>
      <c r="E46" s="46">
        <v>16800.91</v>
      </c>
      <c r="F46" s="50">
        <v>3345</v>
      </c>
      <c r="G46" s="55">
        <v>13791</v>
      </c>
      <c r="H46" s="46"/>
      <c r="I46" s="48">
        <f t="shared" si="2"/>
        <v>17136</v>
      </c>
    </row>
    <row r="47" spans="1:9">
      <c r="A47" s="37"/>
      <c r="B47" s="38"/>
      <c r="C47" s="38" t="s">
        <v>46</v>
      </c>
      <c r="D47" s="38"/>
      <c r="E47" s="46">
        <f>SUM(E41:E46)</f>
        <v>192266.41</v>
      </c>
      <c r="F47" s="46">
        <f>SUM(F41:F46)</f>
        <v>22767</v>
      </c>
      <c r="G47" s="46">
        <f>SUM(G41:G46)</f>
        <v>183444.78999999998</v>
      </c>
      <c r="H47" s="46">
        <f>SUM(H41:H46)</f>
        <v>0</v>
      </c>
      <c r="I47" s="46">
        <f>SUM(I41:I46)</f>
        <v>206211.78999999998</v>
      </c>
    </row>
    <row r="48" spans="1:9">
      <c r="A48" s="37"/>
      <c r="B48" s="38" t="s">
        <v>16</v>
      </c>
      <c r="C48" s="38"/>
      <c r="D48" s="38"/>
      <c r="E48" s="46">
        <v>50</v>
      </c>
      <c r="F48" s="47"/>
      <c r="G48" s="55">
        <v>50</v>
      </c>
      <c r="H48" s="47"/>
      <c r="I48" s="48">
        <f t="shared" ref="I48:I55" si="3">SUM(F48:H48)</f>
        <v>50</v>
      </c>
    </row>
    <row r="49" spans="1:9">
      <c r="A49" s="37"/>
      <c r="B49" s="38" t="s">
        <v>17</v>
      </c>
      <c r="C49" s="38"/>
      <c r="D49" s="38"/>
      <c r="E49" s="46">
        <v>1500</v>
      </c>
      <c r="F49" s="47"/>
      <c r="G49" s="55">
        <v>500</v>
      </c>
      <c r="H49" s="47"/>
      <c r="I49" s="48">
        <f t="shared" si="3"/>
        <v>500</v>
      </c>
    </row>
    <row r="50" spans="1:9">
      <c r="A50" s="37"/>
      <c r="B50" s="40" t="s">
        <v>18</v>
      </c>
      <c r="C50" s="40"/>
      <c r="D50" s="38"/>
      <c r="E50" s="46">
        <v>8904</v>
      </c>
      <c r="F50" s="47"/>
      <c r="G50" s="55">
        <v>9082</v>
      </c>
      <c r="H50" s="47"/>
      <c r="I50" s="48">
        <f t="shared" si="3"/>
        <v>9082</v>
      </c>
    </row>
    <row r="51" spans="1:9">
      <c r="A51" s="37"/>
      <c r="B51" s="38" t="s">
        <v>19</v>
      </c>
      <c r="C51" s="38"/>
      <c r="D51" s="38"/>
      <c r="E51" s="46">
        <v>500</v>
      </c>
      <c r="F51" s="47"/>
      <c r="G51" s="55">
        <v>500</v>
      </c>
      <c r="H51" s="47"/>
      <c r="I51" s="48">
        <f t="shared" si="3"/>
        <v>500</v>
      </c>
    </row>
    <row r="52" spans="1:9">
      <c r="A52" s="37"/>
      <c r="B52" s="38" t="s">
        <v>20</v>
      </c>
      <c r="C52" s="38"/>
      <c r="D52" s="38"/>
      <c r="E52" s="46">
        <f>SUM(G51:G51)</f>
        <v>500</v>
      </c>
      <c r="F52" s="47"/>
      <c r="G52" s="55"/>
      <c r="H52" s="47"/>
      <c r="I52" s="48">
        <f t="shared" si="3"/>
        <v>0</v>
      </c>
    </row>
    <row r="53" spans="1:9">
      <c r="A53" s="37"/>
      <c r="B53" s="38"/>
      <c r="C53" s="38"/>
      <c r="D53" s="38" t="s">
        <v>21</v>
      </c>
      <c r="E53" s="46">
        <v>4500</v>
      </c>
      <c r="F53" s="47"/>
      <c r="G53" s="55">
        <v>4500</v>
      </c>
      <c r="H53" s="47"/>
      <c r="I53" s="48">
        <f t="shared" si="3"/>
        <v>4500</v>
      </c>
    </row>
    <row r="54" spans="1:9">
      <c r="A54" s="37"/>
      <c r="B54" s="38"/>
      <c r="C54" s="38"/>
      <c r="D54" s="38" t="s">
        <v>22</v>
      </c>
      <c r="E54" s="46">
        <v>10400</v>
      </c>
      <c r="F54" s="47"/>
      <c r="G54" s="55">
        <v>5400</v>
      </c>
      <c r="H54" s="47"/>
      <c r="I54" s="48">
        <f t="shared" si="3"/>
        <v>5400</v>
      </c>
    </row>
    <row r="55" spans="1:9">
      <c r="A55" s="37"/>
      <c r="B55" s="38"/>
      <c r="C55" s="38"/>
      <c r="D55" s="38" t="s">
        <v>41</v>
      </c>
      <c r="E55" s="46">
        <v>25330</v>
      </c>
      <c r="F55" s="47">
        <v>4875</v>
      </c>
      <c r="G55" s="55"/>
      <c r="H55" s="47"/>
      <c r="I55" s="48">
        <f t="shared" si="3"/>
        <v>4875</v>
      </c>
    </row>
    <row r="56" spans="1:9">
      <c r="A56" s="37"/>
      <c r="B56" s="38"/>
      <c r="C56" s="38" t="s">
        <v>102</v>
      </c>
      <c r="D56" s="38"/>
      <c r="E56" s="46">
        <f>SUM(E53:E55)</f>
        <v>40230</v>
      </c>
      <c r="F56" s="46">
        <f>SUM(F53:F55)</f>
        <v>4875</v>
      </c>
      <c r="G56" s="46">
        <f>SUM(G53:G55)</f>
        <v>9900</v>
      </c>
      <c r="H56" s="46">
        <f>SUM(H53:H55)</f>
        <v>0</v>
      </c>
      <c r="I56" s="46">
        <f>SUM(I53:I55)</f>
        <v>14775</v>
      </c>
    </row>
    <row r="57" spans="1:9">
      <c r="A57" s="37"/>
      <c r="B57" s="38" t="s">
        <v>75</v>
      </c>
      <c r="C57" s="38"/>
      <c r="D57" s="38"/>
      <c r="E57" s="46">
        <v>540</v>
      </c>
      <c r="F57" s="47"/>
      <c r="G57" s="55">
        <v>540</v>
      </c>
      <c r="H57" s="47"/>
      <c r="I57" s="48">
        <f>SUM(F57:H57)</f>
        <v>540</v>
      </c>
    </row>
    <row r="58" spans="1:9">
      <c r="A58" s="37"/>
      <c r="B58" s="40" t="s">
        <v>23</v>
      </c>
      <c r="C58" s="40"/>
      <c r="D58" s="38"/>
      <c r="E58" s="46"/>
      <c r="F58" s="47"/>
      <c r="H58" s="47"/>
      <c r="I58" s="48"/>
    </row>
    <row r="59" spans="1:9">
      <c r="A59" s="37"/>
      <c r="B59" s="40"/>
      <c r="C59" s="40"/>
      <c r="D59" s="38" t="s">
        <v>43</v>
      </c>
      <c r="E59" s="46">
        <v>7500</v>
      </c>
      <c r="F59" s="47"/>
      <c r="G59" s="55">
        <v>7500</v>
      </c>
      <c r="H59" s="47"/>
      <c r="I59" s="48">
        <f>SUM(F59:H59)</f>
        <v>7500</v>
      </c>
    </row>
    <row r="60" spans="1:9">
      <c r="A60" s="37"/>
      <c r="B60" s="40"/>
      <c r="C60" s="40"/>
      <c r="D60" s="38" t="s">
        <v>44</v>
      </c>
      <c r="E60" s="46">
        <v>5000</v>
      </c>
      <c r="F60" s="47"/>
      <c r="G60" s="55">
        <v>7500</v>
      </c>
      <c r="H60" s="47"/>
      <c r="I60" s="48">
        <f>SUM(F60:H60)</f>
        <v>7500</v>
      </c>
    </row>
    <row r="61" spans="1:9">
      <c r="A61" s="37"/>
      <c r="B61" s="40"/>
      <c r="C61" s="40" t="s">
        <v>103</v>
      </c>
      <c r="D61" s="38"/>
      <c r="E61" s="46">
        <f>SUM(E59:E60)</f>
        <v>12500</v>
      </c>
      <c r="F61" s="46">
        <f>SUM(F59:F60)</f>
        <v>0</v>
      </c>
      <c r="G61" s="46">
        <f>SUM(G59:G60)</f>
        <v>15000</v>
      </c>
      <c r="H61" s="46">
        <f>SUM(H59:H60)</f>
        <v>0</v>
      </c>
      <c r="I61" s="46">
        <f>SUM(I59:I60)</f>
        <v>15000</v>
      </c>
    </row>
    <row r="62" spans="1:9" ht="18">
      <c r="A62" s="44" t="s">
        <v>24</v>
      </c>
      <c r="B62" s="45"/>
      <c r="C62" s="45"/>
      <c r="D62" s="45"/>
      <c r="E62" s="51">
        <f>SUM(E19+E21+E20+E22+E33+E34+E35+E36+E38+E37+E39+E47+E48+E49+E50+E52+E51+E51+E56+E57+E61)</f>
        <v>408378.41000000003</v>
      </c>
      <c r="F62" s="51">
        <f>SUM(F19+F21+F20+F22+F33+F34+F35+F36+F38+F37+F39+F47+F48+F49+F50+F52+F51+F51+F56+F57+F61)</f>
        <v>84103</v>
      </c>
      <c r="G62" s="51">
        <f>SUM(G19+G21+G20+G22+G33+G34+G35+G36+G38+G37+G39+G47+G48+G49+G50+G52+G51+G51+G56+G57+G61)</f>
        <v>231512.78999999998</v>
      </c>
      <c r="H62" s="51">
        <f>SUM(H19+H21+H20+H22+H33+H34+H35+H36+H38+H37+H39+H47+H48+H49+H50+H52+H51+H51+H56+H57+H61)</f>
        <v>700</v>
      </c>
      <c r="I62" s="51">
        <f>SUM(I19+I21+I20+I22+I33+I34+I35+I36+I38+I37+I39+I47+I48+I49+I50+I52+I51+I51+I56+I57+I61)</f>
        <v>316315.78999999998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4" zoomScale="150" zoomScaleNormal="150" zoomScalePageLayoutView="150" workbookViewId="0">
      <selection activeCell="F28" sqref="F28"/>
    </sheetView>
  </sheetViews>
  <sheetFormatPr baseColWidth="10" defaultRowHeight="15" x14ac:dyDescent="0"/>
  <cols>
    <col min="1" max="1" width="5.33203125" customWidth="1"/>
    <col min="2" max="2" width="7" customWidth="1"/>
    <col min="3" max="3" width="15" customWidth="1"/>
    <col min="4" max="4" width="41" customWidth="1"/>
    <col min="5" max="5" width="18.6640625" customWidth="1"/>
  </cols>
  <sheetData>
    <row r="1" spans="1:7">
      <c r="A1" t="s">
        <v>108</v>
      </c>
      <c r="E1" t="s">
        <v>56</v>
      </c>
    </row>
    <row r="2" spans="1:7">
      <c r="A2" t="s">
        <v>49</v>
      </c>
      <c r="D2" t="s">
        <v>50</v>
      </c>
    </row>
    <row r="3" spans="1:7" ht="12" customHeight="1">
      <c r="A3" s="8"/>
      <c r="B3" s="8"/>
      <c r="C3" s="8"/>
      <c r="D3" s="8"/>
      <c r="E3" s="8"/>
      <c r="F3" s="8"/>
      <c r="G3" s="8"/>
    </row>
    <row r="4" spans="1:7" ht="19" customHeight="1">
      <c r="A4" s="9" t="s">
        <v>47</v>
      </c>
      <c r="B4" s="9"/>
      <c r="C4" s="31"/>
      <c r="D4" s="8"/>
      <c r="E4" s="8"/>
      <c r="F4" s="8"/>
      <c r="G4" s="8"/>
    </row>
    <row r="5" spans="1:7" ht="30">
      <c r="A5" s="8"/>
      <c r="B5" s="9" t="s">
        <v>48</v>
      </c>
      <c r="C5" s="9"/>
      <c r="D5" s="8" t="s">
        <v>51</v>
      </c>
      <c r="E5" s="8" t="s">
        <v>57</v>
      </c>
      <c r="F5" s="8"/>
      <c r="G5" s="8"/>
    </row>
    <row r="6" spans="1:7">
      <c r="A6" s="8"/>
      <c r="B6" s="9" t="s">
        <v>37</v>
      </c>
      <c r="C6" s="9"/>
      <c r="D6" s="8" t="s">
        <v>83</v>
      </c>
      <c r="E6" s="8" t="s">
        <v>57</v>
      </c>
      <c r="F6" s="8"/>
      <c r="G6" s="8"/>
    </row>
    <row r="7" spans="1:7">
      <c r="A7" s="8"/>
      <c r="B7" s="9" t="s">
        <v>52</v>
      </c>
      <c r="C7" s="9"/>
      <c r="D7" s="8" t="s">
        <v>53</v>
      </c>
      <c r="E7" s="8" t="s">
        <v>96</v>
      </c>
      <c r="F7" s="8"/>
      <c r="G7" s="8"/>
    </row>
    <row r="8" spans="1:7" ht="30">
      <c r="A8" s="8"/>
      <c r="B8" s="9" t="s">
        <v>54</v>
      </c>
      <c r="C8" s="9"/>
      <c r="D8" s="8" t="s">
        <v>55</v>
      </c>
      <c r="E8" s="8" t="s">
        <v>57</v>
      </c>
      <c r="F8" s="8"/>
      <c r="G8" s="8"/>
    </row>
    <row r="9" spans="1:7">
      <c r="A9" s="8"/>
      <c r="B9" s="9" t="s">
        <v>58</v>
      </c>
      <c r="C9" s="9"/>
      <c r="D9" s="8"/>
      <c r="E9" s="8"/>
      <c r="F9" s="8"/>
      <c r="G9" s="8"/>
    </row>
    <row r="10" spans="1:7">
      <c r="A10" s="8"/>
      <c r="B10" s="9"/>
      <c r="C10" s="9" t="s">
        <v>59</v>
      </c>
      <c r="D10" s="8" t="s">
        <v>60</v>
      </c>
      <c r="E10" s="8" t="s">
        <v>63</v>
      </c>
      <c r="F10" s="8"/>
      <c r="G10" s="8"/>
    </row>
    <row r="11" spans="1:7">
      <c r="A11" s="8"/>
      <c r="B11" s="9"/>
      <c r="C11" s="9" t="s">
        <v>61</v>
      </c>
      <c r="D11" s="8" t="s">
        <v>126</v>
      </c>
      <c r="E11" s="8" t="s">
        <v>62</v>
      </c>
      <c r="F11" s="8"/>
      <c r="G11" s="8"/>
    </row>
    <row r="12" spans="1:7">
      <c r="A12" s="8"/>
      <c r="B12" s="9"/>
      <c r="C12" s="9" t="s">
        <v>27</v>
      </c>
      <c r="D12" s="8" t="s">
        <v>127</v>
      </c>
      <c r="E12" s="8" t="s">
        <v>62</v>
      </c>
      <c r="F12" s="8"/>
      <c r="G12" s="8"/>
    </row>
    <row r="13" spans="1:7">
      <c r="A13" s="8"/>
      <c r="B13" s="8"/>
      <c r="C13" s="8" t="s">
        <v>40</v>
      </c>
      <c r="D13" s="8" t="s">
        <v>64</v>
      </c>
      <c r="E13" s="8" t="s">
        <v>29</v>
      </c>
      <c r="F13" s="8"/>
      <c r="G13" s="8"/>
    </row>
    <row r="14" spans="1:7" ht="30">
      <c r="A14" s="8"/>
      <c r="B14" s="8"/>
      <c r="C14" s="8" t="s">
        <v>38</v>
      </c>
      <c r="D14" s="8" t="s">
        <v>109</v>
      </c>
      <c r="E14" s="8" t="s">
        <v>70</v>
      </c>
      <c r="F14" s="8"/>
      <c r="G14" s="8"/>
    </row>
    <row r="15" spans="1:7">
      <c r="A15" s="8"/>
      <c r="B15" s="9" t="s">
        <v>65</v>
      </c>
      <c r="C15" s="8"/>
      <c r="D15" s="8" t="s">
        <v>66</v>
      </c>
      <c r="E15" s="8" t="s">
        <v>57</v>
      </c>
      <c r="F15" s="8"/>
      <c r="G15" s="8"/>
    </row>
    <row r="16" spans="1:7">
      <c r="A16" s="8"/>
      <c r="B16" s="9" t="s">
        <v>67</v>
      </c>
      <c r="C16" s="9"/>
      <c r="D16" s="8" t="s">
        <v>110</v>
      </c>
      <c r="E16" s="8" t="s">
        <v>57</v>
      </c>
      <c r="F16" s="8"/>
      <c r="G16" s="8"/>
    </row>
    <row r="17" spans="1:7" ht="45">
      <c r="A17" s="11"/>
      <c r="B17" s="12" t="s">
        <v>39</v>
      </c>
      <c r="C17" s="12"/>
      <c r="D17" s="11" t="s">
        <v>68</v>
      </c>
      <c r="E17" s="11"/>
      <c r="F17" s="8"/>
      <c r="G17" s="8"/>
    </row>
    <row r="18" spans="1:7">
      <c r="A18" s="11"/>
      <c r="B18" s="12" t="s">
        <v>69</v>
      </c>
      <c r="C18" s="12"/>
      <c r="D18" s="11" t="s">
        <v>128</v>
      </c>
      <c r="E18" s="11" t="s">
        <v>57</v>
      </c>
      <c r="F18" s="8"/>
      <c r="G18" s="8"/>
    </row>
    <row r="19" spans="1:7">
      <c r="A19" s="11"/>
      <c r="B19" s="13" t="s">
        <v>31</v>
      </c>
      <c r="C19" s="13"/>
      <c r="D19" s="13"/>
      <c r="E19" s="11"/>
      <c r="F19" s="8"/>
      <c r="G19" s="8"/>
    </row>
    <row r="20" spans="1:7" ht="30">
      <c r="A20" s="11"/>
      <c r="B20" s="13"/>
      <c r="C20" s="13" t="s">
        <v>32</v>
      </c>
      <c r="D20" s="10" t="s">
        <v>129</v>
      </c>
      <c r="E20" s="11" t="s">
        <v>63</v>
      </c>
      <c r="F20" s="8"/>
      <c r="G20" s="8"/>
    </row>
    <row r="21" spans="1:7" ht="30">
      <c r="A21" s="11"/>
      <c r="B21" s="13"/>
      <c r="C21" s="13" t="s">
        <v>33</v>
      </c>
      <c r="D21" s="10" t="s">
        <v>130</v>
      </c>
      <c r="E21" s="11" t="s">
        <v>71</v>
      </c>
      <c r="F21" s="8"/>
      <c r="G21" s="8"/>
    </row>
    <row r="22" spans="1:7">
      <c r="A22" s="11"/>
      <c r="B22" s="13"/>
      <c r="C22" s="13" t="s">
        <v>34</v>
      </c>
      <c r="D22" s="10" t="s">
        <v>131</v>
      </c>
      <c r="E22" s="11" t="s">
        <v>63</v>
      </c>
      <c r="F22" s="8"/>
      <c r="G22" s="8"/>
    </row>
    <row r="23" spans="1:7" ht="30">
      <c r="A23" s="11"/>
      <c r="B23" s="13"/>
      <c r="C23" s="13" t="s">
        <v>35</v>
      </c>
      <c r="D23" s="21" t="s">
        <v>82</v>
      </c>
      <c r="E23" s="11" t="s">
        <v>70</v>
      </c>
      <c r="F23" s="8"/>
      <c r="G23" s="8"/>
    </row>
    <row r="24" spans="1:7">
      <c r="A24" s="11"/>
      <c r="B24" s="13"/>
      <c r="C24" s="13" t="s">
        <v>36</v>
      </c>
      <c r="D24" s="14">
        <v>16800</v>
      </c>
      <c r="E24" s="11" t="s">
        <v>71</v>
      </c>
      <c r="F24" s="8"/>
      <c r="G24" s="8"/>
    </row>
    <row r="25" spans="1:7">
      <c r="A25" s="11"/>
      <c r="B25" s="12" t="s">
        <v>72</v>
      </c>
      <c r="C25" s="12"/>
      <c r="D25" s="15" t="s">
        <v>74</v>
      </c>
      <c r="E25" s="11" t="s">
        <v>57</v>
      </c>
      <c r="F25" s="8"/>
      <c r="G25" s="8"/>
    </row>
    <row r="26" spans="1:7" ht="30">
      <c r="A26" s="8"/>
      <c r="B26" s="9" t="s">
        <v>73</v>
      </c>
      <c r="C26" s="9"/>
      <c r="D26" s="16" t="s">
        <v>132</v>
      </c>
      <c r="E26" s="8" t="s">
        <v>63</v>
      </c>
      <c r="F26" s="8"/>
      <c r="G26" s="8"/>
    </row>
    <row r="27" spans="1:7" ht="30">
      <c r="A27" s="8"/>
      <c r="B27" s="9" t="s">
        <v>18</v>
      </c>
      <c r="C27" s="9"/>
      <c r="D27" s="8" t="s">
        <v>133</v>
      </c>
      <c r="E27" s="8" t="s">
        <v>63</v>
      </c>
      <c r="F27" s="8"/>
      <c r="G27" s="8"/>
    </row>
    <row r="28" spans="1:7">
      <c r="A28" s="8"/>
      <c r="B28" s="9" t="s">
        <v>139</v>
      </c>
      <c r="C28" s="9"/>
      <c r="D28" s="8" t="s">
        <v>140</v>
      </c>
      <c r="E28" s="8" t="s">
        <v>70</v>
      </c>
      <c r="F28" s="8"/>
      <c r="G28" s="8"/>
    </row>
    <row r="29" spans="1:7">
      <c r="A29" s="8"/>
      <c r="B29" s="9" t="s">
        <v>84</v>
      </c>
      <c r="C29" s="9"/>
      <c r="D29" s="8" t="s">
        <v>134</v>
      </c>
      <c r="E29" s="8" t="s">
        <v>57</v>
      </c>
      <c r="F29" s="8"/>
      <c r="G29" s="8"/>
    </row>
    <row r="30" spans="1:7">
      <c r="A30" s="8"/>
      <c r="B30" s="9" t="s">
        <v>85</v>
      </c>
      <c r="C30" s="8"/>
      <c r="D30" s="8"/>
      <c r="E30" s="8"/>
      <c r="F30" s="8"/>
      <c r="G30" s="8"/>
    </row>
    <row r="31" spans="1:7">
      <c r="A31" s="8"/>
      <c r="B31" s="8"/>
      <c r="C31" s="8" t="s">
        <v>86</v>
      </c>
      <c r="D31" s="8" t="s">
        <v>87</v>
      </c>
      <c r="E31" s="8" t="s">
        <v>63</v>
      </c>
      <c r="F31" s="8"/>
      <c r="G31" s="8"/>
    </row>
    <row r="32" spans="1:7" ht="30">
      <c r="A32" s="8"/>
      <c r="B32" s="8"/>
      <c r="C32" s="8" t="s">
        <v>88</v>
      </c>
      <c r="D32" s="8" t="s">
        <v>89</v>
      </c>
      <c r="E32" s="8" t="s">
        <v>90</v>
      </c>
      <c r="F32" s="8"/>
      <c r="G32" s="8"/>
    </row>
    <row r="33" spans="2:5" ht="30">
      <c r="C33" t="s">
        <v>41</v>
      </c>
      <c r="D33" s="8" t="s">
        <v>136</v>
      </c>
      <c r="E33" s="8" t="s">
        <v>135</v>
      </c>
    </row>
    <row r="34" spans="2:5">
      <c r="B34" s="9" t="s">
        <v>75</v>
      </c>
      <c r="C34" s="9"/>
      <c r="D34" s="8" t="s">
        <v>91</v>
      </c>
      <c r="E34" s="8" t="s">
        <v>63</v>
      </c>
    </row>
    <row r="35" spans="2:5">
      <c r="B35" t="s">
        <v>23</v>
      </c>
    </row>
    <row r="36" spans="2:5" ht="30">
      <c r="C36" t="s">
        <v>43</v>
      </c>
      <c r="D36" s="8" t="s">
        <v>93</v>
      </c>
      <c r="E36" s="8" t="s">
        <v>94</v>
      </c>
    </row>
    <row r="37" spans="2:5">
      <c r="C37" t="s">
        <v>92</v>
      </c>
      <c r="D37" s="8" t="s">
        <v>95</v>
      </c>
      <c r="E37" s="8" t="s">
        <v>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zoomScale="150" zoomScaleNormal="150" zoomScalePageLayoutView="150" workbookViewId="0">
      <selection activeCell="F11" sqref="F11"/>
    </sheetView>
  </sheetViews>
  <sheetFormatPr baseColWidth="10" defaultRowHeight="15" x14ac:dyDescent="0"/>
  <cols>
    <col min="2" max="2" width="14.83203125" customWidth="1"/>
    <col min="3" max="5" width="17.6640625" customWidth="1"/>
    <col min="6" max="6" width="18.1640625" customWidth="1"/>
    <col min="7" max="7" width="17.6640625" customWidth="1"/>
    <col min="8" max="8" width="17.33203125" customWidth="1"/>
    <col min="9" max="9" width="15.1640625" bestFit="1" customWidth="1"/>
  </cols>
  <sheetData>
    <row r="5" spans="1:9" ht="32" customHeight="1">
      <c r="A5" s="4"/>
      <c r="B5" s="20" t="s">
        <v>114</v>
      </c>
      <c r="C5" s="20" t="s">
        <v>115</v>
      </c>
      <c r="D5" s="20" t="s">
        <v>113</v>
      </c>
      <c r="E5" s="20" t="s">
        <v>118</v>
      </c>
      <c r="F5" s="20" t="s">
        <v>112</v>
      </c>
      <c r="G5" s="20" t="s">
        <v>111</v>
      </c>
      <c r="H5" s="6" t="s">
        <v>116</v>
      </c>
      <c r="I5" s="18"/>
    </row>
    <row r="6" spans="1:9">
      <c r="A6" s="4" t="s">
        <v>32</v>
      </c>
      <c r="B6" s="1">
        <v>99750</v>
      </c>
      <c r="C6" s="1">
        <v>94755</v>
      </c>
      <c r="D6" s="1">
        <f>SUM(C6*0.05)+C6</f>
        <v>99492.75</v>
      </c>
      <c r="E6" s="1">
        <f>D6*0.02</f>
        <v>1989.855</v>
      </c>
      <c r="F6" s="1">
        <f>D6+E6</f>
        <v>101482.605</v>
      </c>
      <c r="G6" s="1"/>
      <c r="H6" s="6">
        <f>SUM(F6:G6)</f>
        <v>101482.605</v>
      </c>
      <c r="I6" s="19"/>
    </row>
    <row r="7" spans="1:9">
      <c r="A7" s="4" t="s">
        <v>33</v>
      </c>
      <c r="B7" s="1">
        <v>52367.7</v>
      </c>
      <c r="C7" s="1">
        <v>49618</v>
      </c>
      <c r="D7" s="1">
        <f>SUM(C7*0.05)+C7</f>
        <v>52098.9</v>
      </c>
      <c r="E7" s="1">
        <f>D7*0.02</f>
        <v>1041.9780000000001</v>
      </c>
      <c r="F7" s="1">
        <f>D7+E7</f>
        <v>53140.878000000004</v>
      </c>
      <c r="G7" s="1">
        <v>16865</v>
      </c>
      <c r="H7" s="6">
        <f>F7-G7</f>
        <v>36275.878000000004</v>
      </c>
      <c r="I7" s="19"/>
    </row>
    <row r="8" spans="1:9">
      <c r="A8" s="4" t="s">
        <v>34</v>
      </c>
      <c r="B8" s="1">
        <v>982.8</v>
      </c>
      <c r="C8" s="1">
        <v>993.5</v>
      </c>
      <c r="D8" s="1">
        <v>1183</v>
      </c>
      <c r="E8" s="1"/>
      <c r="F8" s="1">
        <f>95*12</f>
        <v>1140</v>
      </c>
      <c r="G8" s="1"/>
      <c r="H8" s="6">
        <f>SUM(F8:G8)</f>
        <v>1140</v>
      </c>
    </row>
    <row r="9" spans="1:9">
      <c r="A9" s="4" t="s">
        <v>35</v>
      </c>
      <c r="B9" s="1">
        <v>22365</v>
      </c>
      <c r="C9" s="1">
        <v>18351.919999999998</v>
      </c>
      <c r="D9" s="1">
        <v>22365</v>
      </c>
      <c r="E9" s="1">
        <f>D9*0.02</f>
        <v>447.3</v>
      </c>
      <c r="F9" s="1">
        <f>D9+E9</f>
        <v>22812.3</v>
      </c>
      <c r="G9" s="1">
        <v>2557</v>
      </c>
      <c r="H9" s="6">
        <f>F9-G9</f>
        <v>20255.3</v>
      </c>
      <c r="I9" s="19"/>
    </row>
    <row r="10" spans="1:9">
      <c r="A10" s="4" t="s">
        <v>36</v>
      </c>
      <c r="B10" s="1">
        <v>16800.91</v>
      </c>
      <c r="C10" s="1">
        <v>11589.13</v>
      </c>
      <c r="D10" s="1">
        <v>16800</v>
      </c>
      <c r="E10" s="1">
        <f>D10*0.02</f>
        <v>336</v>
      </c>
      <c r="F10" s="1">
        <f>D10+E10</f>
        <v>17136</v>
      </c>
      <c r="G10" s="1">
        <v>3345</v>
      </c>
      <c r="H10" s="6">
        <f>F10-G10</f>
        <v>13791</v>
      </c>
      <c r="I10" s="19"/>
    </row>
    <row r="11" spans="1:9">
      <c r="A11" s="4"/>
      <c r="B11" s="1">
        <f t="shared" ref="B11:H11" si="0">SUM(B6:B10)</f>
        <v>192266.41</v>
      </c>
      <c r="C11" s="1">
        <f t="shared" si="0"/>
        <v>175307.55</v>
      </c>
      <c r="D11" s="1">
        <f t="shared" si="0"/>
        <v>191939.65</v>
      </c>
      <c r="E11" s="1">
        <f t="shared" si="0"/>
        <v>3815.1330000000003</v>
      </c>
      <c r="F11" s="1">
        <f t="shared" si="0"/>
        <v>195711.783</v>
      </c>
      <c r="G11" s="1">
        <f t="shared" si="0"/>
        <v>22767</v>
      </c>
      <c r="H11" s="6">
        <f t="shared" si="0"/>
        <v>172944.783</v>
      </c>
      <c r="I11" s="19"/>
    </row>
    <row r="17" spans="8:9">
      <c r="H17" t="s">
        <v>97</v>
      </c>
    </row>
    <row r="18" spans="8:9">
      <c r="H18" s="17">
        <f>H10/(H9+H10)</f>
        <v>0.40506604241870625</v>
      </c>
      <c r="I18" s="17">
        <f>5730*H18</f>
        <v>2321.0284230591869</v>
      </c>
    </row>
    <row r="19" spans="8:9">
      <c r="H19" s="17">
        <f>H9/(H9+H10)</f>
        <v>0.59493395758129364</v>
      </c>
      <c r="I19" s="17">
        <f>5730*H19</f>
        <v>3408.9715769408126</v>
      </c>
    </row>
    <row r="20" spans="8:9">
      <c r="I20">
        <f>SUM(I18:I19)</f>
        <v>5730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16 v 17</vt:lpstr>
      <vt:lpstr>Budget by Class</vt:lpstr>
      <vt:lpstr>Line Items</vt:lpstr>
      <vt:lpstr>Personnel</vt:lpstr>
    </vt:vector>
  </TitlesOfParts>
  <Company>Coalition of Local Health Officials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D. Cowling</dc:creator>
  <cp:lastModifiedBy>Morgan D. Cowling</cp:lastModifiedBy>
  <cp:lastPrinted>2017-04-12T00:08:56Z</cp:lastPrinted>
  <dcterms:created xsi:type="dcterms:W3CDTF">2016-03-23T21:43:01Z</dcterms:created>
  <dcterms:modified xsi:type="dcterms:W3CDTF">2017-05-12T20:06:57Z</dcterms:modified>
</cp:coreProperties>
</file>